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580" tabRatio="976" activeTab="0"/>
  </bookViews>
  <sheets>
    <sheet name="目次" sheetId="1" r:id="rId1"/>
    <sheet name="全社連結PL" sheetId="2" r:id="rId2"/>
    <sheet name="IAB" sheetId="3" r:id="rId3"/>
    <sheet name="ECB" sheetId="4" r:id="rId4"/>
    <sheet name="AEC" sheetId="5" r:id="rId5"/>
    <sheet name="SSB" sheetId="6" r:id="rId6"/>
    <sheet name="HCB" sheetId="7" r:id="rId7"/>
    <sheet name="その他" sheetId="8" r:id="rId8"/>
    <sheet name="売上 CP別" sheetId="9" r:id="rId9"/>
    <sheet name="売上 地域別" sheetId="10" r:id="rId10"/>
    <sheet name="売上　CP 地域構成比" sheetId="11" r:id="rId11"/>
    <sheet name="営業利益 CP別" sheetId="12" r:id="rId12"/>
    <sheet name="RD、設備投資､減価償却" sheetId="13" r:id="rId13"/>
    <sheet name="３Q連結PL" sheetId="14" r:id="rId14"/>
    <sheet name="３Q　BC" sheetId="15" r:id="rId15"/>
    <sheet name="３QCP別　売上　営業利益" sheetId="16" r:id="rId16"/>
    <sheet name="３Q売上CP　地域別構成比" sheetId="17" r:id="rId17"/>
  </sheets>
  <definedNames>
    <definedName name="_xlnm.Print_Area" localSheetId="11">'営業利益 CP別'!$A$1:$W$38</definedName>
    <definedName name="_xlnm.Print_Area" localSheetId="8">'売上 CP別'!$A$1:$W$37</definedName>
    <definedName name="_xlnm.Print_Area" localSheetId="0">'目次'!$A$1:$I$30</definedName>
  </definedNames>
  <calcPr fullCalcOnLoad="1"/>
</workbook>
</file>

<file path=xl/sharedStrings.xml><?xml version="1.0" encoding="utf-8"?>
<sst xmlns="http://schemas.openxmlformats.org/spreadsheetml/2006/main" count="1774" uniqueCount="261">
  <si>
    <t>　　（単位：億円）</t>
  </si>
  <si>
    <t>実績</t>
  </si>
  <si>
    <t>売上高</t>
  </si>
  <si>
    <t>売上原価</t>
  </si>
  <si>
    <t>売上総利益</t>
  </si>
  <si>
    <t>販管費</t>
  </si>
  <si>
    <r>
      <t>R&amp;D</t>
    </r>
    <r>
      <rPr>
        <sz val="11"/>
        <rFont val="ＭＳ Ｐゴシック"/>
        <family val="3"/>
      </rPr>
      <t>費</t>
    </r>
  </si>
  <si>
    <t>営業利益</t>
  </si>
  <si>
    <t>営業外費用</t>
  </si>
  <si>
    <t>EURO</t>
  </si>
  <si>
    <t>設備投資</t>
  </si>
  <si>
    <t>減価償却費</t>
  </si>
  <si>
    <t>全社</t>
  </si>
  <si>
    <t>地域別売上</t>
  </si>
  <si>
    <t>国内売上</t>
  </si>
  <si>
    <t>海外売上</t>
  </si>
  <si>
    <t>北米</t>
  </si>
  <si>
    <t>欧州</t>
  </si>
  <si>
    <t>中国</t>
  </si>
  <si>
    <t>直接</t>
  </si>
  <si>
    <t>売上総合計</t>
  </si>
  <si>
    <t>個別項目</t>
  </si>
  <si>
    <t>その他</t>
  </si>
  <si>
    <t>（単位：％）</t>
  </si>
  <si>
    <t>外為(期中平均ﾚｰﾄ)</t>
  </si>
  <si>
    <t>アジア</t>
  </si>
  <si>
    <t>合計</t>
  </si>
  <si>
    <t>カンパニー別売上</t>
  </si>
  <si>
    <t>実績・計画比</t>
  </si>
  <si>
    <t>構成比率</t>
  </si>
  <si>
    <t>地域別売上構成比</t>
  </si>
  <si>
    <t>CP別営業利益</t>
  </si>
  <si>
    <t>消去又は全社</t>
  </si>
  <si>
    <t>目次</t>
  </si>
  <si>
    <t>売上　カンパニー別</t>
  </si>
  <si>
    <t>売上　地域別</t>
  </si>
  <si>
    <t>売上　カンパニーごと地域構成比</t>
  </si>
  <si>
    <t>営業利益　カンパニー別</t>
  </si>
  <si>
    <t>販管費（合計）比率</t>
  </si>
  <si>
    <t>営業利益率</t>
  </si>
  <si>
    <t>その他販管費</t>
  </si>
  <si>
    <t>販管費合計</t>
  </si>
  <si>
    <r>
      <t>R&amp;D</t>
    </r>
    <r>
      <rPr>
        <sz val="11"/>
        <rFont val="ＭＳ Ｐゴシック"/>
        <family val="3"/>
      </rPr>
      <t>費</t>
    </r>
  </si>
  <si>
    <t>Ｒ＆Ｄ費比率</t>
  </si>
  <si>
    <t>その他販管費比率</t>
  </si>
  <si>
    <t>売上総利益率</t>
  </si>
  <si>
    <t>第1A</t>
  </si>
  <si>
    <t>上期A</t>
  </si>
  <si>
    <t>第3A</t>
  </si>
  <si>
    <t>第4A</t>
  </si>
  <si>
    <t>下期A</t>
  </si>
  <si>
    <t>通期A</t>
  </si>
  <si>
    <t>＊セグメントの名称＊</t>
  </si>
  <si>
    <t>　　（単位：円）</t>
  </si>
  <si>
    <t>IAB</t>
  </si>
  <si>
    <t>ECB</t>
  </si>
  <si>
    <t>AEC</t>
  </si>
  <si>
    <t>SSB</t>
  </si>
  <si>
    <t>HCB</t>
  </si>
  <si>
    <t>US$</t>
  </si>
  <si>
    <t>IAB</t>
  </si>
  <si>
    <t>IAB</t>
  </si>
  <si>
    <t>ECB</t>
  </si>
  <si>
    <t>AEC</t>
  </si>
  <si>
    <t>SSB</t>
  </si>
  <si>
    <t>HCB</t>
  </si>
  <si>
    <t>カンパニーごと</t>
  </si>
  <si>
    <t>IAB</t>
  </si>
  <si>
    <r>
      <t>E</t>
    </r>
    <r>
      <rPr>
        <sz val="11"/>
        <rFont val="ＭＳ Ｐゴシック"/>
        <family val="3"/>
      </rPr>
      <t>CB</t>
    </r>
  </si>
  <si>
    <r>
      <t>A</t>
    </r>
    <r>
      <rPr>
        <sz val="11"/>
        <rFont val="ＭＳ Ｐゴシック"/>
        <family val="3"/>
      </rPr>
      <t>EC</t>
    </r>
  </si>
  <si>
    <r>
      <t>S</t>
    </r>
    <r>
      <rPr>
        <sz val="11"/>
        <rFont val="ＭＳ Ｐゴシック"/>
        <family val="3"/>
      </rPr>
      <t>SB</t>
    </r>
  </si>
  <si>
    <r>
      <t>H</t>
    </r>
    <r>
      <rPr>
        <sz val="11"/>
        <rFont val="ＭＳ Ｐゴシック"/>
        <family val="3"/>
      </rPr>
      <t>CB</t>
    </r>
  </si>
  <si>
    <t>･･･</t>
  </si>
  <si>
    <t>計画</t>
  </si>
  <si>
    <t>第4E</t>
  </si>
  <si>
    <t>-</t>
  </si>
  <si>
    <t>-</t>
  </si>
  <si>
    <t>-</t>
  </si>
  <si>
    <t>第2A</t>
  </si>
  <si>
    <t>第1P</t>
  </si>
  <si>
    <t>第2P</t>
  </si>
  <si>
    <t>第3P</t>
  </si>
  <si>
    <t>第4P</t>
  </si>
  <si>
    <t>上期P</t>
  </si>
  <si>
    <t>下期P</t>
  </si>
  <si>
    <t>通期P</t>
  </si>
  <si>
    <t>第1A</t>
  </si>
  <si>
    <t>外為(期中平均ﾚｰﾄ）</t>
  </si>
  <si>
    <t>第3E</t>
  </si>
  <si>
    <t>下期E</t>
  </si>
  <si>
    <t>通期E</t>
  </si>
  <si>
    <t>第1</t>
  </si>
  <si>
    <t>第2</t>
  </si>
  <si>
    <t>第3</t>
  </si>
  <si>
    <t>第4</t>
  </si>
  <si>
    <t>上期</t>
  </si>
  <si>
    <t>下期</t>
  </si>
  <si>
    <t>通期</t>
  </si>
  <si>
    <t>第1</t>
  </si>
  <si>
    <t>第3</t>
  </si>
  <si>
    <t>第4</t>
  </si>
  <si>
    <t>上期</t>
  </si>
  <si>
    <t>下期</t>
  </si>
  <si>
    <t>通期</t>
  </si>
  <si>
    <t>第2A</t>
  </si>
  <si>
    <t>-</t>
  </si>
  <si>
    <t>-</t>
  </si>
  <si>
    <t>上期A</t>
  </si>
  <si>
    <t>2008年3月期　</t>
  </si>
  <si>
    <t>(2007年4月26日発表）</t>
  </si>
  <si>
    <t>2007年3月期</t>
  </si>
  <si>
    <t>継続事業税前利益</t>
  </si>
  <si>
    <t>継続事業純利益</t>
  </si>
  <si>
    <t>非継続事業純利益</t>
  </si>
  <si>
    <t>純利益</t>
  </si>
  <si>
    <t>第1P</t>
  </si>
  <si>
    <t>第2P</t>
  </si>
  <si>
    <t>第3P</t>
  </si>
  <si>
    <t>第4P</t>
  </si>
  <si>
    <t>上期P</t>
  </si>
  <si>
    <t>下期P</t>
  </si>
  <si>
    <t>通期P</t>
  </si>
  <si>
    <t>第3A</t>
  </si>
  <si>
    <t>第4A</t>
  </si>
  <si>
    <t>上期A</t>
  </si>
  <si>
    <t>下期A</t>
  </si>
  <si>
    <t>通期A</t>
  </si>
  <si>
    <t>第1A</t>
  </si>
  <si>
    <t>第2A</t>
  </si>
  <si>
    <t>-</t>
  </si>
  <si>
    <t>第1A</t>
  </si>
  <si>
    <t>第1A</t>
  </si>
  <si>
    <t>-</t>
  </si>
  <si>
    <t>-</t>
  </si>
  <si>
    <t>-</t>
  </si>
  <si>
    <t>-</t>
  </si>
  <si>
    <t>-</t>
  </si>
  <si>
    <t>注）2007年3月期実績は、非継続事業（エンタテインメント事業）を除く</t>
  </si>
  <si>
    <t>-</t>
  </si>
  <si>
    <t>-</t>
  </si>
  <si>
    <t>-</t>
  </si>
  <si>
    <t>-</t>
  </si>
  <si>
    <t>-</t>
  </si>
  <si>
    <t>-</t>
  </si>
  <si>
    <t>-</t>
  </si>
  <si>
    <t>-</t>
  </si>
  <si>
    <t>-</t>
  </si>
  <si>
    <t>注）2007年3月期実績は、非継続事業(ｴﾝﾀﾃｲﾝﾒﾝﾄ事業）を除く</t>
  </si>
  <si>
    <t>-</t>
  </si>
  <si>
    <t>実績・計画</t>
  </si>
  <si>
    <t>IAB</t>
  </si>
  <si>
    <t>ECB</t>
  </si>
  <si>
    <t>AEC</t>
  </si>
  <si>
    <t>SSB</t>
  </si>
  <si>
    <t>HCB</t>
  </si>
  <si>
    <t>本社他</t>
  </si>
  <si>
    <t>　　（単位：億円）</t>
  </si>
  <si>
    <t>08年3月期
年間計画</t>
  </si>
  <si>
    <t>07年3月期
年間実績</t>
  </si>
  <si>
    <t>計画比</t>
  </si>
  <si>
    <t>前年
実績比</t>
  </si>
  <si>
    <t>CP別設備投資</t>
  </si>
  <si>
    <t>CP別研究開発費</t>
  </si>
  <si>
    <t>CP別減価償却費</t>
  </si>
  <si>
    <t>研究開発費、設備投資、減価償却費</t>
  </si>
  <si>
    <t>･･･</t>
  </si>
  <si>
    <t>･･･</t>
  </si>
  <si>
    <t>四半期別　連結　PL概要</t>
  </si>
  <si>
    <t>･･･</t>
  </si>
  <si>
    <t>･･･</t>
  </si>
  <si>
    <t>四半期別　IAB　PL概要</t>
  </si>
  <si>
    <t>･･･</t>
  </si>
  <si>
    <t>四半期別　ECB　PL概要</t>
  </si>
  <si>
    <t>四半期別　AEC　PL概要</t>
  </si>
  <si>
    <t>･･･</t>
  </si>
  <si>
    <t>四半期別　SSB　PL概要</t>
  </si>
  <si>
    <t>第３四半期累計　連結　PL概要</t>
  </si>
  <si>
    <t>･･･</t>
  </si>
  <si>
    <t>四半期別　HCB　PL概要</t>
  </si>
  <si>
    <t>第３四半期累計　カンパニー別　PL概要</t>
  </si>
  <si>
    <t>四半期別　その他　PL概要</t>
  </si>
  <si>
    <t>･･･</t>
  </si>
  <si>
    <t>第３四半期累計　カンパニー別　売上、営業利益</t>
  </si>
  <si>
    <t>第３四半期累計　カンパニー別売上　地域構成比</t>
  </si>
  <si>
    <t>･･･</t>
  </si>
  <si>
    <t>注）　表中でAは実績、Eは見通し、Pは計画を表す</t>
  </si>
  <si>
    <t>　　　　</t>
  </si>
  <si>
    <t>　　　</t>
  </si>
  <si>
    <t>３Qまでの実績と以降の見通し</t>
  </si>
  <si>
    <t>(2008年1月30日発表）</t>
  </si>
  <si>
    <t>第3A</t>
  </si>
  <si>
    <t>2008年3月期  ３Qまでの実績および見通し　と　計画との比較</t>
  </si>
  <si>
    <r>
      <t>200</t>
    </r>
    <r>
      <rPr>
        <sz val="11"/>
        <rFont val="ＭＳ Ｐゴシック"/>
        <family val="3"/>
      </rPr>
      <t>8</t>
    </r>
    <r>
      <rPr>
        <sz val="11"/>
        <rFont val="ＭＳ Ｐゴシック"/>
        <family val="3"/>
      </rPr>
      <t>年3月期 ３Qまでの実績および見通し　と　200</t>
    </r>
    <r>
      <rPr>
        <sz val="11"/>
        <rFont val="ＭＳ Ｐゴシック"/>
        <family val="3"/>
      </rPr>
      <t>7</t>
    </r>
    <r>
      <rPr>
        <sz val="11"/>
        <rFont val="ＭＳ Ｐゴシック"/>
        <family val="3"/>
      </rPr>
      <t>年3月期実績との比較</t>
    </r>
  </si>
  <si>
    <t>2007/3月期</t>
  </si>
  <si>
    <t>前年比</t>
  </si>
  <si>
    <t>(億円）</t>
  </si>
  <si>
    <t>（％）</t>
  </si>
  <si>
    <t>第3Q累計A</t>
  </si>
  <si>
    <t>第3Q累計P</t>
  </si>
  <si>
    <t>第3Q累計A</t>
  </si>
  <si>
    <t>-</t>
  </si>
  <si>
    <t>（％）</t>
  </si>
  <si>
    <t>第3Q累計P</t>
  </si>
  <si>
    <t>第3Q累計</t>
  </si>
  <si>
    <r>
      <t>(</t>
    </r>
    <r>
      <rPr>
        <sz val="10"/>
        <rFont val="ＭＳ Ｐゴシック"/>
        <family val="3"/>
      </rPr>
      <t>四半期設備投資実績は、ＣＦ計算書の”資本的支出”項目を代用）</t>
    </r>
  </si>
  <si>
    <t>2007/3月期
実績</t>
  </si>
  <si>
    <t>US$</t>
  </si>
  <si>
    <t>アジア</t>
  </si>
  <si>
    <t>IAB</t>
  </si>
  <si>
    <t>ECB</t>
  </si>
  <si>
    <t>AEC</t>
  </si>
  <si>
    <t>SSB</t>
  </si>
  <si>
    <t>HCB</t>
  </si>
  <si>
    <t>アジア</t>
  </si>
  <si>
    <t>カンパニーごと</t>
  </si>
  <si>
    <t>地域別売上構成比</t>
  </si>
  <si>
    <t>(1月30日発表)</t>
  </si>
  <si>
    <r>
      <t>E</t>
    </r>
    <r>
      <rPr>
        <sz val="11"/>
        <rFont val="ＭＳ Ｐゴシック"/>
        <family val="3"/>
      </rPr>
      <t>CB</t>
    </r>
  </si>
  <si>
    <r>
      <t>A</t>
    </r>
    <r>
      <rPr>
        <sz val="11"/>
        <rFont val="ＭＳ Ｐゴシック"/>
        <family val="3"/>
      </rPr>
      <t>EC</t>
    </r>
  </si>
  <si>
    <r>
      <t>S</t>
    </r>
    <r>
      <rPr>
        <sz val="11"/>
        <rFont val="ＭＳ Ｐゴシック"/>
        <family val="3"/>
      </rPr>
      <t>SB</t>
    </r>
  </si>
  <si>
    <r>
      <t>H</t>
    </r>
    <r>
      <rPr>
        <sz val="11"/>
        <rFont val="ＭＳ Ｐゴシック"/>
        <family val="3"/>
      </rPr>
      <t>CB</t>
    </r>
  </si>
  <si>
    <t>2008/3月期</t>
  </si>
  <si>
    <t>2008/3月期</t>
  </si>
  <si>
    <t>2008/3月期
実績</t>
  </si>
  <si>
    <t>2008/3月期
計画</t>
  </si>
  <si>
    <t>第3Q累計P</t>
  </si>
  <si>
    <t>２００８年３月期　第３四半期業績概況　オムロングループ財務データ集</t>
  </si>
  <si>
    <t>08年3月期
年間見通し</t>
  </si>
  <si>
    <t>▲2.9P</t>
  </si>
  <si>
    <t>▲0.3P</t>
  </si>
  <si>
    <t>▲1.4P</t>
  </si>
  <si>
    <t>＋2.8P</t>
  </si>
  <si>
    <t>▲3.4P</t>
  </si>
  <si>
    <t>▲1.2P</t>
  </si>
  <si>
    <t>▲0.4P</t>
  </si>
  <si>
    <t>＋6.3P</t>
  </si>
  <si>
    <t>▲5.7P</t>
  </si>
  <si>
    <t>-</t>
  </si>
  <si>
    <t>-</t>
  </si>
  <si>
    <t>-</t>
  </si>
  <si>
    <t>-</t>
  </si>
  <si>
    <t>＋0.2P</t>
  </si>
  <si>
    <t>-156</t>
  </si>
  <si>
    <t>-</t>
  </si>
  <si>
    <t>-</t>
  </si>
  <si>
    <t>-</t>
  </si>
  <si>
    <t>-</t>
  </si>
  <si>
    <t>IAB　インダストリアルオートメーションビジネス</t>
  </si>
  <si>
    <t>ECB　エレクトロニクスコンポーネンツビジネス</t>
  </si>
  <si>
    <t>AEC　オートモーティブエレクトロニックコンポーネンツビジネス</t>
  </si>
  <si>
    <t>SSB　ソーシアルシステムズビジネス</t>
  </si>
  <si>
    <t>HCB　ヘルスケアビジネス</t>
  </si>
  <si>
    <t>３Q累計</t>
  </si>
  <si>
    <t>IAB　３Q累計</t>
  </si>
  <si>
    <t>ECB　３Q累計</t>
  </si>
  <si>
    <t>AEC　３Q累計</t>
  </si>
  <si>
    <t>その他　３Q累計</t>
  </si>
  <si>
    <t>HCB　３Q累計</t>
  </si>
  <si>
    <t>SSB　３Q累計</t>
  </si>
  <si>
    <t>（３Q累計）</t>
  </si>
  <si>
    <t>構成比</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</si>
</sst>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Red]\-#,##0.0"/>
    <numFmt numFmtId="179" formatCode="0.0_ "/>
    <numFmt numFmtId="180" formatCode="#,##0_ "/>
    <numFmt numFmtId="181" formatCode="0.0_);[Red]\(0.0\)"/>
    <numFmt numFmtId="182" formatCode="#,##0.0_ ;[Red]\-#,##0.0\ "/>
    <numFmt numFmtId="183" formatCode="#,##0_);[Red]\(#,##0\)"/>
    <numFmt numFmtId="184" formatCode="0_ "/>
    <numFmt numFmtId="185" formatCode="#,##0.00_ ;[Red]\-#,##0.00\ "/>
    <numFmt numFmtId="186" formatCode="#,##0_ ;[Red]\-#,##0\ "/>
    <numFmt numFmtId="187" formatCode="#,##0_);\(#,##0\)"/>
    <numFmt numFmtId="188" formatCode="0_);[Red]\(0\)"/>
    <numFmt numFmtId="189" formatCode="0;[Red]0"/>
    <numFmt numFmtId="190" formatCode="0_ ;[Red]\-0\ "/>
    <numFmt numFmtId="191" formatCode="###&quot;.&quot;#"/>
    <numFmt numFmtId="192" formatCode="0.0_ ;[Red]\-0.0\ "/>
    <numFmt numFmtId="193" formatCode="0.00_ ;[Red]\-0.00\ "/>
    <numFmt numFmtId="194" formatCode="0.00_);[Red]\(0.00\)"/>
    <numFmt numFmtId="195" formatCode="0.000_);[Red]\(0.000\)"/>
    <numFmt numFmtId="196" formatCode="0.000"/>
    <numFmt numFmtId="197" formatCode="0.00_ "/>
    <numFmt numFmtId="198" formatCode="0.000_ "/>
    <numFmt numFmtId="199" formatCode="0.0000000000000_);[Red]\(0.0000000000000\)"/>
    <numFmt numFmtId="200" formatCode="0.0000_ "/>
  </numFmts>
  <fonts count="26">
    <font>
      <sz val="11"/>
      <name val="ＭＳ Ｐゴシック"/>
      <family val="3"/>
    </font>
    <font>
      <sz val="11"/>
      <name val="Arial"/>
      <family val="2"/>
    </font>
    <font>
      <sz val="6"/>
      <name val="ＭＳ Ｐゴシック"/>
      <family val="3"/>
    </font>
    <font>
      <b/>
      <sz val="12"/>
      <name val="ＭＳ Ｐゴシック"/>
      <family val="3"/>
    </font>
    <font>
      <b/>
      <sz val="12"/>
      <name val="Arial"/>
      <family val="2"/>
    </font>
    <font>
      <b/>
      <sz val="11"/>
      <name val="Arial"/>
      <family val="2"/>
    </font>
    <font>
      <sz val="12"/>
      <name val="Arial"/>
      <family val="2"/>
    </font>
    <font>
      <b/>
      <sz val="11"/>
      <name val="ＭＳ Ｐゴシック"/>
      <family val="3"/>
    </font>
    <font>
      <sz val="10"/>
      <name val="Arial"/>
      <family val="2"/>
    </font>
    <font>
      <sz val="12"/>
      <name val="ＭＳ Ｐゴシック"/>
      <family val="3"/>
    </font>
    <font>
      <u val="single"/>
      <sz val="8.25"/>
      <color indexed="12"/>
      <name val="ＭＳ Ｐゴシック"/>
      <family val="3"/>
    </font>
    <font>
      <u val="single"/>
      <sz val="8.25"/>
      <color indexed="36"/>
      <name val="ＭＳ Ｐゴシック"/>
      <family val="3"/>
    </font>
    <font>
      <sz val="14"/>
      <name val="ＭＳ Ｐゴシック"/>
      <family val="3"/>
    </font>
    <font>
      <b/>
      <sz val="13"/>
      <name val="ＭＳ Ｐゴシック"/>
      <family val="3"/>
    </font>
    <font>
      <b/>
      <sz val="10"/>
      <name val="ＭＳ Ｐゴシック"/>
      <family val="3"/>
    </font>
    <font>
      <b/>
      <sz val="20"/>
      <color indexed="10"/>
      <name val="ＭＳ Ｐゴシック"/>
      <family val="3"/>
    </font>
    <font>
      <sz val="12"/>
      <name val="Arial Unicode MS"/>
      <family val="3"/>
    </font>
    <font>
      <b/>
      <u val="single"/>
      <sz val="18"/>
      <name val="ＭＳ Ｐゴシック"/>
      <family val="3"/>
    </font>
    <font>
      <b/>
      <sz val="18"/>
      <name val="ＭＳ Ｐゴシック"/>
      <family val="3"/>
    </font>
    <font>
      <sz val="16"/>
      <name val="ＭＳ Ｐゴシック"/>
      <family val="3"/>
    </font>
    <font>
      <sz val="18"/>
      <name val="ＭＳ Ｐゴシック"/>
      <family val="3"/>
    </font>
    <font>
      <b/>
      <sz val="12"/>
      <color indexed="10"/>
      <name val="ＭＳ Ｐゴシック"/>
      <family val="3"/>
    </font>
    <font>
      <b/>
      <sz val="12"/>
      <name val="ＭＳ ゴシック"/>
      <family val="3"/>
    </font>
    <font>
      <sz val="10"/>
      <name val="ＭＳ Ｐゴシック"/>
      <family val="3"/>
    </font>
    <font>
      <sz val="12"/>
      <color indexed="10"/>
      <name val="ＭＳ Ｐゴシック"/>
      <family val="3"/>
    </font>
    <font>
      <sz val="11"/>
      <color indexed="10"/>
      <name val="ＭＳ Ｐゴシック"/>
      <family val="3"/>
    </font>
  </fonts>
  <fills count="8">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indexed="23"/>
        <bgColor indexed="64"/>
      </patternFill>
    </fill>
    <fill>
      <patternFill patternType="solid">
        <fgColor indexed="55"/>
        <bgColor indexed="64"/>
      </patternFill>
    </fill>
  </fills>
  <borders count="141">
    <border>
      <left/>
      <right/>
      <top/>
      <bottom/>
      <diagonal/>
    </border>
    <border>
      <left style="thin"/>
      <right>
        <color indexed="63"/>
      </right>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medium"/>
      <top style="medium"/>
      <bottom style="double"/>
    </border>
    <border>
      <left>
        <color indexed="63"/>
      </left>
      <right style="thin"/>
      <top style="medium"/>
      <bottom style="double"/>
    </border>
    <border>
      <left style="thin"/>
      <right>
        <color indexed="63"/>
      </right>
      <top style="medium"/>
      <bottom style="double"/>
    </border>
    <border>
      <left>
        <color indexed="63"/>
      </left>
      <right>
        <color indexed="63"/>
      </right>
      <top style="medium"/>
      <bottom style="double"/>
    </border>
    <border>
      <left style="medium"/>
      <right>
        <color indexed="63"/>
      </right>
      <top style="medium"/>
      <bottom>
        <color indexed="63"/>
      </botto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style="medium"/>
      <right style="medium"/>
      <top style="thin"/>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double"/>
    </border>
    <border>
      <left>
        <color indexed="63"/>
      </left>
      <right style="medium"/>
      <top>
        <color indexed="63"/>
      </top>
      <bottom style="double"/>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color indexed="63"/>
      </left>
      <right style="medium"/>
      <top style="medium"/>
      <bottom style="thin"/>
    </border>
    <border>
      <left style="medium"/>
      <right>
        <color indexed="63"/>
      </right>
      <top style="double"/>
      <bottom style="thin"/>
    </border>
    <border>
      <left>
        <color indexed="63"/>
      </left>
      <right>
        <color indexed="63"/>
      </right>
      <top style="double"/>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double"/>
      <bottom style="thin"/>
    </border>
    <border>
      <left style="medium"/>
      <right style="thin"/>
      <top style="double"/>
      <bottom style="thin"/>
    </border>
    <border>
      <left style="thin"/>
      <right>
        <color indexed="63"/>
      </right>
      <top style="double"/>
      <bottom style="thin"/>
    </border>
    <border>
      <left style="medium"/>
      <right style="medium"/>
      <top style="double"/>
      <bottom style="thin"/>
    </border>
    <border>
      <left style="medium"/>
      <right>
        <color indexed="63"/>
      </right>
      <top style="thin"/>
      <bottom style="double"/>
    </border>
    <border>
      <left>
        <color indexed="63"/>
      </left>
      <right style="medium"/>
      <top style="thin"/>
      <bottom style="double"/>
    </border>
    <border>
      <left style="medium"/>
      <right style="thin"/>
      <top style="thin"/>
      <bottom style="double"/>
    </border>
    <border>
      <left style="thin"/>
      <right>
        <color indexed="63"/>
      </right>
      <top style="thin"/>
      <bottom style="double"/>
    </border>
    <border>
      <left style="medium"/>
      <right style="medium"/>
      <top style="thin"/>
      <bottom style="double"/>
    </border>
    <border>
      <left style="medium"/>
      <right>
        <color indexed="63"/>
      </right>
      <top>
        <color indexed="63"/>
      </top>
      <bottom style="thin"/>
    </border>
    <border>
      <left style="medium"/>
      <right style="thin"/>
      <top>
        <color indexed="63"/>
      </top>
      <bottom style="thin"/>
    </border>
    <border>
      <left style="thin"/>
      <right>
        <color indexed="63"/>
      </right>
      <top>
        <color indexed="63"/>
      </top>
      <bottom style="thin"/>
    </border>
    <border>
      <left style="medium"/>
      <right style="medium"/>
      <top>
        <color indexed="63"/>
      </top>
      <bottom style="thin"/>
    </border>
    <border>
      <left>
        <color indexed="63"/>
      </left>
      <right style="medium"/>
      <top>
        <color indexed="63"/>
      </top>
      <bottom style="medium"/>
    </border>
    <border>
      <left style="medium"/>
      <right style="thin"/>
      <top>
        <color indexed="63"/>
      </top>
      <bottom style="medium"/>
    </border>
    <border>
      <left style="thin"/>
      <right>
        <color indexed="63"/>
      </right>
      <top>
        <color indexed="63"/>
      </top>
      <bottom style="medium"/>
    </border>
    <border>
      <left style="medium"/>
      <right style="medium"/>
      <top>
        <color indexed="63"/>
      </top>
      <bottom style="medium"/>
    </border>
    <border>
      <left>
        <color indexed="63"/>
      </left>
      <right>
        <color indexed="63"/>
      </right>
      <top style="medium"/>
      <bottom>
        <color indexed="63"/>
      </bottom>
    </border>
    <border>
      <left>
        <color indexed="63"/>
      </left>
      <right style="thin"/>
      <top style="double"/>
      <bottom style="thin"/>
    </border>
    <border>
      <left>
        <color indexed="63"/>
      </left>
      <right>
        <color indexed="63"/>
      </right>
      <top style="thin"/>
      <bottom style="double"/>
    </border>
    <border>
      <left>
        <color indexed="63"/>
      </left>
      <right style="thin"/>
      <top style="thin"/>
      <bottom style="double"/>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color indexed="63"/>
      </top>
      <bottom style="medium"/>
    </border>
    <border>
      <left style="medium"/>
      <right style="thin"/>
      <top style="thin"/>
      <bottom style="thin"/>
    </border>
    <border>
      <left style="thin"/>
      <right style="medium"/>
      <top style="thin"/>
      <bottom style="double"/>
    </border>
    <border>
      <left style="thin"/>
      <right style="medium"/>
      <top>
        <color indexed="63"/>
      </top>
      <bottom style="thin"/>
    </border>
    <border>
      <left style="thin"/>
      <right style="medium"/>
      <top style="thin"/>
      <bottom style="thin"/>
    </border>
    <border>
      <left style="thin"/>
      <right style="medium"/>
      <top>
        <color indexed="63"/>
      </top>
      <bottom>
        <color indexed="63"/>
      </bottom>
    </border>
    <border>
      <left style="medium"/>
      <right style="thin"/>
      <top style="medium"/>
      <bottom>
        <color indexed="63"/>
      </bottom>
    </border>
    <border>
      <left style="thin"/>
      <right style="medium"/>
      <top style="medium"/>
      <bottom style="thin"/>
    </border>
    <border>
      <left style="medium"/>
      <right style="thin"/>
      <top>
        <color indexed="63"/>
      </top>
      <bottom>
        <color indexed="63"/>
      </bottom>
    </border>
    <border>
      <left style="thin"/>
      <right style="medium"/>
      <top style="thin"/>
      <bottom style="medium"/>
    </border>
    <border>
      <left style="medium"/>
      <right style="thin"/>
      <top style="medium"/>
      <bottom style="thin"/>
    </border>
    <border>
      <left style="thin"/>
      <right>
        <color indexed="63"/>
      </right>
      <top style="medium"/>
      <bottom style="thin"/>
    </border>
    <border>
      <left style="medium"/>
      <right style="medium"/>
      <top style="medium"/>
      <bottom style="thin"/>
    </border>
    <border>
      <left style="medium"/>
      <right style="thin"/>
      <top style="thin"/>
      <bottom style="medium"/>
    </border>
    <border>
      <left style="thin"/>
      <right>
        <color indexed="63"/>
      </right>
      <top style="thin"/>
      <bottom style="medium"/>
    </border>
    <border>
      <left style="medium"/>
      <right style="medium"/>
      <top style="thin"/>
      <bottom style="medium"/>
    </border>
    <border>
      <left>
        <color indexed="63"/>
      </left>
      <right style="medium"/>
      <top>
        <color indexed="63"/>
      </top>
      <bottom style="dotted"/>
    </border>
    <border>
      <left>
        <color indexed="63"/>
      </left>
      <right style="medium"/>
      <top style="medium"/>
      <bottom style="double"/>
    </border>
    <border>
      <left style="medium"/>
      <right style="medium"/>
      <top style="thin"/>
      <bottom>
        <color indexed="63"/>
      </bottom>
    </border>
    <border>
      <left>
        <color indexed="63"/>
      </left>
      <right style="medium"/>
      <top style="thin"/>
      <bottom>
        <color indexed="63"/>
      </bottom>
    </border>
    <border>
      <left style="medium"/>
      <right>
        <color indexed="63"/>
      </right>
      <top style="thin"/>
      <bottom style="medium"/>
    </border>
    <border>
      <left style="medium"/>
      <right>
        <color indexed="63"/>
      </right>
      <top style="medium"/>
      <bottom style="thin"/>
    </border>
    <border>
      <left style="medium"/>
      <right style="thin"/>
      <top style="medium"/>
      <bottom style="double"/>
    </border>
    <border>
      <left style="medium"/>
      <right style="medium"/>
      <top>
        <color indexed="63"/>
      </top>
      <bottom>
        <color indexed="63"/>
      </bottom>
    </border>
    <border>
      <left>
        <color indexed="63"/>
      </left>
      <right>
        <color indexed="63"/>
      </right>
      <top style="medium"/>
      <bottom style="thin"/>
    </border>
    <border>
      <left style="thin"/>
      <right>
        <color indexed="63"/>
      </right>
      <top>
        <color indexed="63"/>
      </top>
      <bottom>
        <color indexed="63"/>
      </bottom>
    </border>
    <border>
      <left>
        <color indexed="63"/>
      </left>
      <right>
        <color indexed="63"/>
      </right>
      <top style="thin"/>
      <bottom style="medium"/>
    </border>
    <border>
      <left style="medium"/>
      <right style="medium"/>
      <top style="medium"/>
      <bottom>
        <color indexed="63"/>
      </bottom>
    </border>
    <border>
      <left style="thin"/>
      <right style="medium"/>
      <top>
        <color indexed="63"/>
      </top>
      <bottom style="medium"/>
    </border>
    <border>
      <left>
        <color indexed="63"/>
      </left>
      <right>
        <color indexed="63"/>
      </right>
      <top style="medium"/>
      <bottom style="medium"/>
    </border>
    <border>
      <left style="medium"/>
      <right style="thin"/>
      <top>
        <color indexed="63"/>
      </top>
      <bottom style="double"/>
    </border>
    <border>
      <left style="medium"/>
      <right style="medium"/>
      <top>
        <color indexed="63"/>
      </top>
      <bottom style="double"/>
    </border>
    <border>
      <left style="medium"/>
      <right>
        <color indexed="63"/>
      </right>
      <top style="medium"/>
      <bottom style="medium"/>
    </border>
    <border>
      <left style="medium"/>
      <right style="medium"/>
      <top style="medium"/>
      <bottom style="medium"/>
    </border>
    <border>
      <left>
        <color indexed="63"/>
      </left>
      <right style="thin"/>
      <top style="double"/>
      <bottom style="medium"/>
    </border>
    <border>
      <left style="medium"/>
      <right>
        <color indexed="63"/>
      </right>
      <top style="double"/>
      <bottom style="medium"/>
    </border>
    <border>
      <left>
        <color indexed="63"/>
      </left>
      <right>
        <color indexed="63"/>
      </right>
      <top style="double"/>
      <bottom style="medium"/>
    </border>
    <border>
      <left style="thin"/>
      <right>
        <color indexed="63"/>
      </right>
      <top style="double"/>
      <bottom style="medium"/>
    </border>
    <border>
      <left style="medium"/>
      <right style="medium"/>
      <top style="double"/>
      <bottom style="medium"/>
    </border>
    <border>
      <left style="thin"/>
      <right style="thin"/>
      <top style="thin"/>
      <bottom style="double"/>
    </border>
    <border>
      <left style="thin"/>
      <right style="thin"/>
      <top>
        <color indexed="63"/>
      </top>
      <bottom style="thin"/>
    </border>
    <border>
      <left style="thin"/>
      <right style="thin"/>
      <top>
        <color indexed="63"/>
      </top>
      <bottom>
        <color indexed="63"/>
      </bottom>
    </border>
    <border>
      <left style="thin"/>
      <right style="thin"/>
      <top>
        <color indexed="63"/>
      </top>
      <bottom style="medium"/>
    </border>
    <border>
      <left style="thin"/>
      <right>
        <color indexed="63"/>
      </right>
      <top style="medium"/>
      <bottom>
        <color indexed="63"/>
      </bottom>
    </border>
    <border>
      <left style="thin"/>
      <right style="thin"/>
      <top style="medium"/>
      <bottom style="double"/>
    </border>
    <border>
      <left style="thin"/>
      <right style="thin"/>
      <top style="medium"/>
      <bottom>
        <color indexed="63"/>
      </bottom>
    </border>
    <border>
      <left style="thin"/>
      <right style="thin"/>
      <top style="thin"/>
      <bottom style="thin"/>
    </border>
    <border>
      <left style="thin"/>
      <right style="thin"/>
      <top style="double"/>
      <bottom style="thin"/>
    </border>
    <border>
      <left style="thin"/>
      <right style="thin"/>
      <top>
        <color indexed="63"/>
      </top>
      <bottom style="double"/>
    </border>
    <border>
      <left style="thin"/>
      <right style="thin"/>
      <top style="double"/>
      <bottom style="medium"/>
    </border>
    <border>
      <left style="medium"/>
      <right style="thin"/>
      <top style="double"/>
      <bottom style="medium"/>
    </border>
    <border>
      <left style="medium"/>
      <right>
        <color indexed="63"/>
      </right>
      <top style="medium"/>
      <bottom style="double"/>
    </border>
    <border>
      <left style="medium"/>
      <right>
        <color indexed="63"/>
      </right>
      <top style="thin"/>
      <bottom>
        <color indexed="63"/>
      </bottom>
    </border>
    <border>
      <left style="thin"/>
      <right style="thin"/>
      <top style="thin"/>
      <bottom style="medium"/>
    </border>
    <border>
      <left style="thin"/>
      <right style="thin"/>
      <top style="medium"/>
      <bottom style="thin"/>
    </border>
    <border>
      <left style="medium"/>
      <right>
        <color indexed="63"/>
      </right>
      <top>
        <color indexed="63"/>
      </top>
      <bottom style="dotted"/>
    </border>
    <border>
      <left>
        <color indexed="63"/>
      </left>
      <right style="thin"/>
      <top style="medium"/>
      <bottom style="thin"/>
    </border>
    <border>
      <left>
        <color indexed="63"/>
      </left>
      <right style="thin"/>
      <top style="thin"/>
      <bottom style="medium"/>
    </border>
    <border>
      <left>
        <color indexed="63"/>
      </left>
      <right style="medium"/>
      <top style="medium"/>
      <bottom style="medium"/>
    </border>
    <border>
      <left>
        <color indexed="63"/>
      </left>
      <right style="thin"/>
      <top style="thin"/>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dotted"/>
    </border>
    <border>
      <left style="thin"/>
      <right>
        <color indexed="63"/>
      </right>
      <top style="medium"/>
      <bottom style="medium"/>
    </border>
    <border>
      <left style="thin"/>
      <right style="medium"/>
      <top style="medium"/>
      <bottom style="medium"/>
    </border>
    <border>
      <left style="thin"/>
      <right style="medium"/>
      <top style="double"/>
      <bottom style="mediu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dotted"/>
    </border>
    <border>
      <left>
        <color indexed="63"/>
      </left>
      <right style="thin"/>
      <top>
        <color indexed="63"/>
      </top>
      <bottom style="dotted"/>
    </border>
    <border>
      <left>
        <color indexed="63"/>
      </left>
      <right>
        <color indexed="63"/>
      </right>
      <top>
        <color indexed="63"/>
      </top>
      <bottom style="dotted"/>
    </border>
    <border>
      <left style="medium"/>
      <right style="medium"/>
      <top>
        <color indexed="63"/>
      </top>
      <bottom style="dotted"/>
    </border>
    <border>
      <left style="medium"/>
      <right style="thin"/>
      <top style="thin"/>
      <bottom>
        <color indexed="63"/>
      </bottom>
    </border>
    <border>
      <left style="medium"/>
      <right style="thin"/>
      <top>
        <color indexed="63"/>
      </top>
      <bottom style="dotted"/>
    </border>
    <border>
      <left style="thin"/>
      <right style="medium"/>
      <top style="medium"/>
      <bottom style="double"/>
    </border>
    <border>
      <left style="thin"/>
      <right style="medium"/>
      <top style="medium"/>
      <bottom>
        <color indexed="63"/>
      </bottom>
    </border>
    <border>
      <left style="medium"/>
      <right style="double"/>
      <top style="medium"/>
      <bottom>
        <color indexed="63"/>
      </bottom>
    </border>
    <border>
      <left style="double"/>
      <right style="medium"/>
      <top style="medium"/>
      <bottom>
        <color indexed="63"/>
      </bottom>
    </border>
    <border>
      <left style="medium"/>
      <right style="double"/>
      <top>
        <color indexed="63"/>
      </top>
      <bottom>
        <color indexed="63"/>
      </bottom>
    </border>
    <border>
      <left style="double"/>
      <right style="medium"/>
      <top>
        <color indexed="63"/>
      </top>
      <bottom>
        <color indexed="63"/>
      </bottom>
    </border>
    <border>
      <left style="medium"/>
      <right style="double"/>
      <top>
        <color indexed="63"/>
      </top>
      <bottom style="medium"/>
    </border>
    <border>
      <left style="double"/>
      <right style="medium"/>
      <top>
        <color indexed="63"/>
      </top>
      <bottom style="medium"/>
    </border>
    <border>
      <left style="medium"/>
      <right style="double"/>
      <top>
        <color indexed="63"/>
      </top>
      <bottom style="double"/>
    </border>
    <border>
      <left style="double"/>
      <right style="medium"/>
      <top style="medium"/>
      <bottom style="medium"/>
    </border>
    <border>
      <left style="thin"/>
      <right style="medium"/>
      <top style="thin"/>
      <bottom>
        <color indexed="63"/>
      </bottom>
    </border>
    <border>
      <left style="thin"/>
      <right style="thin"/>
      <top style="double"/>
      <bottom>
        <color indexed="63"/>
      </bottom>
    </border>
    <border>
      <left style="thin"/>
      <right style="thin"/>
      <top style="medium"/>
      <bottom style="medium"/>
    </border>
    <border>
      <left style="thin"/>
      <right style="medium"/>
      <top style="double"/>
      <bottom style="thin"/>
    </border>
    <border>
      <left style="double"/>
      <right style="medium"/>
      <top style="thin"/>
      <bottom style="thin"/>
    </border>
    <border>
      <left style="double"/>
      <right style="medium"/>
      <top style="thin"/>
      <bottom style="double"/>
    </border>
    <border>
      <left>
        <color indexed="63"/>
      </left>
      <right style="medium"/>
      <top style="double"/>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pplyNumberFormat="0" applyFill="0" applyBorder="0" applyAlignment="0" applyProtection="0"/>
  </cellStyleXfs>
  <cellXfs count="1500">
    <xf numFmtId="0" fontId="0" fillId="0" borderId="0" xfId="0" applyAlignment="1">
      <alignment/>
    </xf>
    <xf numFmtId="0" fontId="1" fillId="0" borderId="0" xfId="0" applyFont="1" applyAlignment="1">
      <alignment vertical="center"/>
    </xf>
    <xf numFmtId="0" fontId="3" fillId="2" borderId="1" xfId="0" applyFont="1" applyFill="1" applyBorder="1" applyAlignment="1">
      <alignment horizontal="center" vertical="center"/>
    </xf>
    <xf numFmtId="176" fontId="1" fillId="0" borderId="0" xfId="0" applyNumberFormat="1" applyFont="1" applyAlignment="1">
      <alignment vertical="center"/>
    </xf>
    <xf numFmtId="0" fontId="1" fillId="0" borderId="0" xfId="0" applyFont="1" applyFill="1" applyBorder="1" applyAlignment="1">
      <alignment horizontal="right" vertical="center"/>
    </xf>
    <xf numFmtId="0" fontId="8" fillId="0" borderId="0" xfId="0" applyFont="1" applyAlignment="1">
      <alignment vertical="top"/>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38" fontId="1" fillId="0" borderId="0" xfId="17" applyFont="1" applyAlignment="1">
      <alignment vertical="center"/>
    </xf>
    <xf numFmtId="38" fontId="0" fillId="0" borderId="0" xfId="17" applyFont="1" applyAlignment="1">
      <alignment horizontal="right" vertical="center"/>
    </xf>
    <xf numFmtId="0" fontId="3" fillId="3" borderId="4" xfId="0" applyFont="1" applyFill="1" applyBorder="1" applyAlignment="1">
      <alignment horizontal="center" vertical="center"/>
    </xf>
    <xf numFmtId="0" fontId="3" fillId="3" borderId="7" xfId="0" applyFont="1" applyFill="1" applyBorder="1" applyAlignment="1">
      <alignment horizontal="center" vertical="center"/>
    </xf>
    <xf numFmtId="0" fontId="0" fillId="4" borderId="8" xfId="0" applyFont="1" applyFill="1" applyBorder="1" applyAlignment="1">
      <alignment horizontal="left" vertical="center"/>
    </xf>
    <xf numFmtId="0" fontId="1" fillId="4" borderId="9" xfId="0" applyFont="1" applyFill="1" applyBorder="1" applyAlignment="1">
      <alignment horizontal="left" vertical="center"/>
    </xf>
    <xf numFmtId="176" fontId="9" fillId="2" borderId="10" xfId="15" applyNumberFormat="1" applyFont="1" applyFill="1" applyBorder="1" applyAlignment="1">
      <alignment horizontal="right" vertical="center"/>
    </xf>
    <xf numFmtId="38" fontId="3" fillId="2" borderId="11" xfId="17" applyFont="1" applyFill="1" applyBorder="1" applyAlignment="1">
      <alignment horizontal="right" vertical="center"/>
    </xf>
    <xf numFmtId="38" fontId="3" fillId="2" borderId="12" xfId="17" applyFont="1" applyFill="1" applyBorder="1" applyAlignment="1">
      <alignment horizontal="right" vertical="center"/>
    </xf>
    <xf numFmtId="0" fontId="9" fillId="4" borderId="8" xfId="0" applyFont="1" applyFill="1" applyBorder="1" applyAlignment="1">
      <alignment horizontal="left" vertical="center"/>
    </xf>
    <xf numFmtId="0" fontId="1" fillId="4" borderId="13" xfId="0" applyFont="1" applyFill="1" applyBorder="1" applyAlignment="1">
      <alignment horizontal="right" vertical="center"/>
    </xf>
    <xf numFmtId="0" fontId="1" fillId="4" borderId="14" xfId="0" applyFont="1" applyFill="1" applyBorder="1" applyAlignment="1">
      <alignment horizontal="left" vertical="center"/>
    </xf>
    <xf numFmtId="0" fontId="1" fillId="4" borderId="15" xfId="0" applyFont="1" applyFill="1" applyBorder="1" applyAlignment="1">
      <alignment horizontal="right" vertical="center"/>
    </xf>
    <xf numFmtId="0" fontId="1" fillId="4" borderId="16" xfId="0" applyFont="1" applyFill="1" applyBorder="1" applyAlignment="1">
      <alignment horizontal="left" vertical="center"/>
    </xf>
    <xf numFmtId="0" fontId="1" fillId="4" borderId="17" xfId="0" applyFont="1" applyFill="1" applyBorder="1" applyAlignment="1">
      <alignment horizontal="right" vertical="center"/>
    </xf>
    <xf numFmtId="0" fontId="1" fillId="4" borderId="18" xfId="0" applyFont="1" applyFill="1" applyBorder="1" applyAlignment="1">
      <alignment horizontal="right" vertical="center"/>
    </xf>
    <xf numFmtId="0" fontId="1" fillId="4" borderId="19" xfId="0" applyFont="1" applyFill="1" applyBorder="1" applyAlignment="1">
      <alignment horizontal="right" vertical="center"/>
    </xf>
    <xf numFmtId="0" fontId="1" fillId="4" borderId="20" xfId="0" applyFont="1" applyFill="1" applyBorder="1" applyAlignment="1">
      <alignment horizontal="right" vertical="center"/>
    </xf>
    <xf numFmtId="0" fontId="1" fillId="4" borderId="21" xfId="0" applyFont="1" applyFill="1" applyBorder="1" applyAlignment="1">
      <alignment horizontal="right" vertical="center"/>
    </xf>
    <xf numFmtId="0" fontId="5" fillId="4" borderId="7" xfId="0" applyFont="1" applyFill="1" applyBorder="1" applyAlignment="1">
      <alignment horizontal="right" vertical="center"/>
    </xf>
    <xf numFmtId="0" fontId="1" fillId="4" borderId="22" xfId="0" applyFont="1" applyFill="1" applyBorder="1" applyAlignment="1">
      <alignment horizontal="left" vertical="center"/>
    </xf>
    <xf numFmtId="0" fontId="5" fillId="4" borderId="23" xfId="0" applyFont="1" applyFill="1" applyBorder="1" applyAlignment="1">
      <alignment horizontal="right" vertical="center"/>
    </xf>
    <xf numFmtId="0" fontId="1" fillId="4" borderId="24" xfId="0" applyFont="1" applyFill="1" applyBorder="1" applyAlignment="1">
      <alignment horizontal="left" vertical="center"/>
    </xf>
    <xf numFmtId="0" fontId="5" fillId="4" borderId="25" xfId="0" applyFont="1" applyFill="1" applyBorder="1" applyAlignment="1">
      <alignment horizontal="righ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xf>
    <xf numFmtId="0" fontId="0" fillId="4" borderId="13" xfId="0" applyFont="1" applyFill="1" applyBorder="1" applyAlignment="1">
      <alignment horizontal="left" vertical="center"/>
    </xf>
    <xf numFmtId="0" fontId="0" fillId="0" borderId="0" xfId="0" applyFont="1" applyAlignment="1">
      <alignment/>
    </xf>
    <xf numFmtId="0" fontId="0" fillId="4" borderId="14"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22" xfId="0" applyFont="1" applyFill="1" applyBorder="1" applyAlignment="1">
      <alignment horizontal="left" vertical="center"/>
    </xf>
    <xf numFmtId="0" fontId="0" fillId="4" borderId="26" xfId="0" applyFont="1" applyFill="1" applyBorder="1" applyAlignment="1">
      <alignment horizontal="center" vertical="center"/>
    </xf>
    <xf numFmtId="38" fontId="3" fillId="2" borderId="27" xfId="17" applyFont="1" applyFill="1" applyBorder="1" applyAlignment="1">
      <alignment horizontal="right" vertical="center"/>
    </xf>
    <xf numFmtId="38" fontId="3" fillId="2" borderId="28" xfId="17" applyFont="1" applyFill="1" applyBorder="1" applyAlignment="1">
      <alignment horizontal="right" vertical="center"/>
    </xf>
    <xf numFmtId="38" fontId="3" fillId="2" borderId="29" xfId="17" applyFont="1" applyFill="1" applyBorder="1" applyAlignment="1">
      <alignment horizontal="right" vertical="center"/>
    </xf>
    <xf numFmtId="0" fontId="0" fillId="4" borderId="30" xfId="0" applyFont="1" applyFill="1" applyBorder="1" applyAlignment="1">
      <alignment horizontal="left" vertical="center"/>
    </xf>
    <xf numFmtId="0" fontId="0" fillId="4" borderId="31" xfId="0" applyFont="1" applyFill="1" applyBorder="1" applyAlignment="1">
      <alignment horizontal="center" vertical="center"/>
    </xf>
    <xf numFmtId="38" fontId="3" fillId="2" borderId="32" xfId="17" applyFont="1" applyFill="1" applyBorder="1" applyAlignment="1">
      <alignment horizontal="right" vertical="center"/>
    </xf>
    <xf numFmtId="38" fontId="3" fillId="2" borderId="33" xfId="17" applyFont="1" applyFill="1" applyBorder="1" applyAlignment="1">
      <alignment horizontal="right" vertical="center"/>
    </xf>
    <xf numFmtId="38" fontId="3" fillId="2" borderId="34" xfId="17" applyFont="1" applyFill="1" applyBorder="1" applyAlignment="1">
      <alignment horizontal="right" vertical="center"/>
    </xf>
    <xf numFmtId="0" fontId="0" fillId="4" borderId="35" xfId="0" applyFont="1" applyFill="1" applyBorder="1" applyAlignment="1">
      <alignment horizontal="center" vertical="center"/>
    </xf>
    <xf numFmtId="0" fontId="0" fillId="4" borderId="18" xfId="0" applyFont="1" applyFill="1" applyBorder="1" applyAlignment="1">
      <alignment horizontal="right" vertical="center"/>
    </xf>
    <xf numFmtId="38" fontId="3" fillId="2" borderId="36" xfId="17" applyFont="1" applyFill="1" applyBorder="1" applyAlignment="1">
      <alignment horizontal="right" vertical="center"/>
    </xf>
    <xf numFmtId="38" fontId="3" fillId="2" borderId="37" xfId="17" applyFont="1" applyFill="1" applyBorder="1" applyAlignment="1">
      <alignment horizontal="right" vertical="center"/>
    </xf>
    <xf numFmtId="38" fontId="3" fillId="2" borderId="38" xfId="17" applyFont="1" applyFill="1" applyBorder="1" applyAlignment="1">
      <alignment horizontal="right" vertical="center"/>
    </xf>
    <xf numFmtId="0" fontId="0" fillId="4" borderId="9" xfId="0" applyFont="1" applyFill="1" applyBorder="1" applyAlignment="1">
      <alignment horizontal="center" vertical="center"/>
    </xf>
    <xf numFmtId="0" fontId="0" fillId="4" borderId="19" xfId="0" applyFont="1" applyFill="1" applyBorder="1" applyAlignment="1">
      <alignment horizontal="right" vertical="center"/>
    </xf>
    <xf numFmtId="0" fontId="0" fillId="4" borderId="9" xfId="0" applyFont="1" applyFill="1" applyBorder="1" applyAlignment="1">
      <alignment horizontal="left" vertical="center"/>
    </xf>
    <xf numFmtId="0" fontId="0" fillId="4" borderId="15" xfId="0" applyFont="1" applyFill="1" applyBorder="1" applyAlignment="1">
      <alignment horizontal="right" vertical="center"/>
    </xf>
    <xf numFmtId="0" fontId="0" fillId="4" borderId="30" xfId="0" applyFont="1" applyFill="1" applyBorder="1" applyAlignment="1">
      <alignment horizontal="center" vertical="center"/>
    </xf>
    <xf numFmtId="0" fontId="0" fillId="4" borderId="31" xfId="0" applyFont="1" applyFill="1" applyBorder="1" applyAlignment="1">
      <alignment horizontal="right" vertical="center"/>
    </xf>
    <xf numFmtId="38" fontId="3" fillId="2" borderId="32" xfId="17" applyFont="1" applyFill="1" applyBorder="1" applyAlignment="1" quotePrefix="1">
      <alignment horizontal="right" vertical="center"/>
    </xf>
    <xf numFmtId="38" fontId="3" fillId="2" borderId="33" xfId="17" applyFont="1" applyFill="1" applyBorder="1" applyAlignment="1" quotePrefix="1">
      <alignment horizontal="right" vertical="center"/>
    </xf>
    <xf numFmtId="38" fontId="3" fillId="2" borderId="34" xfId="17" applyFont="1" applyFill="1" applyBorder="1" applyAlignment="1" quotePrefix="1">
      <alignment horizontal="right" vertical="center"/>
    </xf>
    <xf numFmtId="0" fontId="0" fillId="4" borderId="24" xfId="0" applyFont="1" applyFill="1" applyBorder="1" applyAlignment="1">
      <alignment horizontal="left" vertical="center"/>
    </xf>
    <xf numFmtId="0" fontId="0" fillId="4" borderId="39" xfId="0" applyFont="1" applyFill="1" applyBorder="1" applyAlignment="1">
      <alignment horizontal="center" vertical="center"/>
    </xf>
    <xf numFmtId="38" fontId="3" fillId="2" borderId="40" xfId="17" applyFont="1" applyFill="1" applyBorder="1" applyAlignment="1">
      <alignment horizontal="right" vertical="center"/>
    </xf>
    <xf numFmtId="38" fontId="3" fillId="2" borderId="41" xfId="17" applyFont="1" applyFill="1" applyBorder="1" applyAlignment="1">
      <alignment horizontal="right" vertical="center"/>
    </xf>
    <xf numFmtId="38" fontId="3" fillId="2" borderId="42" xfId="17" applyFont="1" applyFill="1" applyBorder="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4" borderId="8" xfId="0" applyFont="1" applyFill="1" applyBorder="1" applyAlignment="1">
      <alignment vertical="center"/>
    </xf>
    <xf numFmtId="0" fontId="0" fillId="4" borderId="43" xfId="0" applyFont="1" applyFill="1" applyBorder="1" applyAlignment="1">
      <alignment vertical="center"/>
    </xf>
    <xf numFmtId="0" fontId="0" fillId="4" borderId="25" xfId="0" applyFont="1" applyFill="1" applyBorder="1" applyAlignment="1">
      <alignment horizontal="center" vertical="center"/>
    </xf>
    <xf numFmtId="0" fontId="0" fillId="4" borderId="8" xfId="0" applyFont="1" applyFill="1" applyBorder="1" applyAlignment="1">
      <alignment horizontal="left" vertical="center"/>
    </xf>
    <xf numFmtId="0" fontId="0" fillId="4" borderId="43" xfId="0" applyFont="1" applyFill="1" applyBorder="1" applyAlignment="1">
      <alignment horizontal="left" vertical="center"/>
    </xf>
    <xf numFmtId="0" fontId="0" fillId="4" borderId="23" xfId="0" applyFont="1" applyFill="1" applyBorder="1" applyAlignment="1">
      <alignment horizontal="center" vertical="center"/>
    </xf>
    <xf numFmtId="176" fontId="9" fillId="2" borderId="44" xfId="15" applyNumberFormat="1" applyFont="1" applyFill="1" applyBorder="1" applyAlignment="1">
      <alignment horizontal="right" vertical="center"/>
    </xf>
    <xf numFmtId="176" fontId="9" fillId="2" borderId="28" xfId="15" applyNumberFormat="1" applyFont="1" applyFill="1" applyBorder="1" applyAlignment="1">
      <alignment horizontal="right" vertical="center"/>
    </xf>
    <xf numFmtId="176" fontId="9" fillId="2" borderId="29" xfId="15" applyNumberFormat="1" applyFont="1" applyFill="1" applyBorder="1" applyAlignment="1">
      <alignment horizontal="right" vertical="center"/>
    </xf>
    <xf numFmtId="0" fontId="0" fillId="4" borderId="45" xfId="0" applyFont="1" applyFill="1" applyBorder="1" applyAlignment="1">
      <alignment horizontal="center" vertical="center"/>
    </xf>
    <xf numFmtId="176" fontId="9" fillId="2" borderId="46" xfId="15" applyNumberFormat="1" applyFont="1" applyFill="1" applyBorder="1" applyAlignment="1">
      <alignment horizontal="right" vertical="center"/>
    </xf>
    <xf numFmtId="176" fontId="9" fillId="2" borderId="33" xfId="15" applyNumberFormat="1" applyFont="1" applyFill="1" applyBorder="1" applyAlignment="1">
      <alignment horizontal="right" vertical="center"/>
    </xf>
    <xf numFmtId="176" fontId="9" fillId="2" borderId="34" xfId="15" applyNumberFormat="1" applyFont="1" applyFill="1" applyBorder="1" applyAlignment="1">
      <alignment horizontal="right" vertical="center"/>
    </xf>
    <xf numFmtId="0" fontId="0" fillId="4" borderId="47" xfId="0" applyFont="1" applyFill="1" applyBorder="1" applyAlignment="1">
      <alignment horizontal="right" vertical="center"/>
    </xf>
    <xf numFmtId="176" fontId="9" fillId="2" borderId="48" xfId="15" applyNumberFormat="1" applyFont="1" applyFill="1" applyBorder="1" applyAlignment="1">
      <alignment horizontal="right" vertical="center"/>
    </xf>
    <xf numFmtId="176" fontId="9" fillId="2" borderId="37" xfId="15" applyNumberFormat="1" applyFont="1" applyFill="1" applyBorder="1" applyAlignment="1">
      <alignment horizontal="right" vertical="center"/>
    </xf>
    <xf numFmtId="176" fontId="9" fillId="2" borderId="38" xfId="15" applyNumberFormat="1" applyFont="1" applyFill="1" applyBorder="1" applyAlignment="1">
      <alignment horizontal="right" vertical="center"/>
    </xf>
    <xf numFmtId="0" fontId="0" fillId="4" borderId="49" xfId="0" applyFont="1" applyFill="1" applyBorder="1" applyAlignment="1">
      <alignment horizontal="right" vertical="center"/>
    </xf>
    <xf numFmtId="0" fontId="0" fillId="4" borderId="0" xfId="0" applyFont="1" applyFill="1" applyBorder="1" applyAlignment="1">
      <alignment horizontal="right" vertical="center"/>
    </xf>
    <xf numFmtId="0" fontId="0" fillId="4" borderId="45" xfId="0" applyFont="1" applyFill="1" applyBorder="1" applyAlignment="1">
      <alignment horizontal="right" vertical="center"/>
    </xf>
    <xf numFmtId="176" fontId="9" fillId="2" borderId="46" xfId="15" applyNumberFormat="1" applyFont="1" applyFill="1" applyBorder="1" applyAlignment="1" quotePrefix="1">
      <alignment horizontal="right" vertical="center"/>
    </xf>
    <xf numFmtId="176" fontId="9" fillId="2" borderId="33" xfId="15" applyNumberFormat="1" applyFont="1" applyFill="1" applyBorder="1" applyAlignment="1" quotePrefix="1">
      <alignment horizontal="right" vertical="center"/>
    </xf>
    <xf numFmtId="176" fontId="9" fillId="2" borderId="34" xfId="15" applyNumberFormat="1" applyFont="1" applyFill="1" applyBorder="1" applyAlignment="1" quotePrefix="1">
      <alignment horizontal="right" vertical="center"/>
    </xf>
    <xf numFmtId="176" fontId="9" fillId="2" borderId="50" xfId="15" applyNumberFormat="1" applyFont="1" applyFill="1" applyBorder="1" applyAlignment="1">
      <alignment horizontal="right" vertical="center"/>
    </xf>
    <xf numFmtId="176" fontId="9" fillId="2" borderId="41" xfId="15" applyNumberFormat="1" applyFont="1" applyFill="1" applyBorder="1" applyAlignment="1">
      <alignment horizontal="right" vertical="center"/>
    </xf>
    <xf numFmtId="176" fontId="9" fillId="2" borderId="42" xfId="15" applyNumberFormat="1" applyFont="1" applyFill="1" applyBorder="1" applyAlignment="1">
      <alignment horizontal="right" vertical="center"/>
    </xf>
    <xf numFmtId="0" fontId="0" fillId="0" borderId="0" xfId="0" applyFont="1" applyAlignment="1">
      <alignment horizontal="right"/>
    </xf>
    <xf numFmtId="38" fontId="3" fillId="2" borderId="51" xfId="17" applyFont="1" applyFill="1" applyBorder="1" applyAlignment="1">
      <alignment horizontal="right" vertical="center"/>
    </xf>
    <xf numFmtId="9" fontId="3" fillId="2" borderId="27" xfId="15" applyFont="1" applyFill="1" applyBorder="1" applyAlignment="1">
      <alignment horizontal="right" vertical="center"/>
    </xf>
    <xf numFmtId="9" fontId="3" fillId="2" borderId="28" xfId="15" applyFont="1" applyFill="1" applyBorder="1" applyAlignment="1">
      <alignment horizontal="right" vertical="center"/>
    </xf>
    <xf numFmtId="9" fontId="3" fillId="2" borderId="29" xfId="15" applyFont="1" applyFill="1" applyBorder="1" applyAlignment="1">
      <alignment horizontal="right" vertical="center"/>
    </xf>
    <xf numFmtId="9" fontId="3" fillId="2" borderId="32" xfId="15" applyFont="1" applyFill="1" applyBorder="1" applyAlignment="1">
      <alignment horizontal="right" vertical="center"/>
    </xf>
    <xf numFmtId="9" fontId="3" fillId="2" borderId="33" xfId="15" applyFont="1" applyFill="1" applyBorder="1" applyAlignment="1">
      <alignment horizontal="right" vertical="center"/>
    </xf>
    <xf numFmtId="9" fontId="3" fillId="2" borderId="34" xfId="15" applyFont="1" applyFill="1" applyBorder="1" applyAlignment="1">
      <alignment horizontal="right" vertical="center"/>
    </xf>
    <xf numFmtId="9" fontId="3" fillId="2" borderId="36" xfId="15" applyFont="1" applyFill="1" applyBorder="1" applyAlignment="1">
      <alignment horizontal="right" vertical="center"/>
    </xf>
    <xf numFmtId="9" fontId="3" fillId="2" borderId="37" xfId="15" applyFont="1" applyFill="1" applyBorder="1" applyAlignment="1">
      <alignment horizontal="right" vertical="center"/>
    </xf>
    <xf numFmtId="9" fontId="3" fillId="2" borderId="38" xfId="15" applyFont="1" applyFill="1" applyBorder="1" applyAlignment="1">
      <alignment horizontal="right" vertical="center"/>
    </xf>
    <xf numFmtId="9" fontId="3" fillId="2" borderId="32" xfId="15" applyFont="1" applyFill="1" applyBorder="1" applyAlignment="1" quotePrefix="1">
      <alignment horizontal="right" vertical="center"/>
    </xf>
    <xf numFmtId="9" fontId="3" fillId="2" borderId="33" xfId="15" applyFont="1" applyFill="1" applyBorder="1" applyAlignment="1" quotePrefix="1">
      <alignment horizontal="right" vertical="center"/>
    </xf>
    <xf numFmtId="9" fontId="3" fillId="2" borderId="34" xfId="15" applyFont="1" applyFill="1" applyBorder="1" applyAlignment="1" quotePrefix="1">
      <alignment horizontal="right" vertical="center"/>
    </xf>
    <xf numFmtId="9" fontId="3" fillId="2" borderId="40" xfId="15" applyFont="1" applyFill="1" applyBorder="1" applyAlignment="1">
      <alignment horizontal="right" vertical="center"/>
    </xf>
    <xf numFmtId="9" fontId="3" fillId="2" borderId="41" xfId="15" applyFont="1" applyFill="1" applyBorder="1" applyAlignment="1">
      <alignment horizontal="right" vertical="center"/>
    </xf>
    <xf numFmtId="9" fontId="3" fillId="2" borderId="42" xfId="15" applyFont="1" applyFill="1" applyBorder="1" applyAlignment="1">
      <alignment horizontal="right" vertical="center"/>
    </xf>
    <xf numFmtId="9" fontId="3" fillId="2" borderId="51" xfId="15" applyFont="1" applyFill="1" applyBorder="1" applyAlignment="1">
      <alignment horizontal="right" vertical="center"/>
    </xf>
    <xf numFmtId="9" fontId="3" fillId="2" borderId="11" xfId="15" applyFont="1" applyFill="1" applyBorder="1" applyAlignment="1">
      <alignment horizontal="right" vertical="center"/>
    </xf>
    <xf numFmtId="9" fontId="3" fillId="2" borderId="12" xfId="15" applyFont="1" applyFill="1" applyBorder="1" applyAlignment="1">
      <alignment horizontal="right" vertical="center"/>
    </xf>
    <xf numFmtId="0" fontId="0" fillId="4" borderId="52" xfId="0" applyFont="1" applyFill="1" applyBorder="1" applyAlignment="1">
      <alignment horizontal="left" vertical="center"/>
    </xf>
    <xf numFmtId="0" fontId="0" fillId="4" borderId="53" xfId="0" applyFont="1" applyFill="1" applyBorder="1" applyAlignment="1">
      <alignment horizontal="right" vertical="center"/>
    </xf>
    <xf numFmtId="0" fontId="0" fillId="4" borderId="54" xfId="0" applyFont="1" applyFill="1" applyBorder="1" applyAlignment="1">
      <alignment horizontal="right" vertical="center"/>
    </xf>
    <xf numFmtId="0" fontId="0" fillId="4" borderId="55" xfId="0" applyFont="1" applyFill="1" applyBorder="1" applyAlignment="1">
      <alignment horizontal="right" vertical="center"/>
    </xf>
    <xf numFmtId="0" fontId="0" fillId="4" borderId="56" xfId="0" applyFont="1" applyFill="1" applyBorder="1" applyAlignment="1">
      <alignment horizontal="left" vertical="center"/>
    </xf>
    <xf numFmtId="0" fontId="0" fillId="4" borderId="57" xfId="0" applyFont="1" applyFill="1" applyBorder="1" applyAlignment="1">
      <alignment horizontal="left" vertical="center"/>
    </xf>
    <xf numFmtId="0" fontId="0" fillId="4" borderId="58" xfId="0" applyFont="1" applyFill="1" applyBorder="1" applyAlignment="1">
      <alignment horizontal="left" vertical="center"/>
    </xf>
    <xf numFmtId="0" fontId="0" fillId="4" borderId="5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59" xfId="0" applyFont="1" applyFill="1" applyBorder="1" applyAlignment="1">
      <alignment horizontal="right" vertical="center"/>
    </xf>
    <xf numFmtId="9" fontId="3" fillId="2" borderId="60" xfId="15" applyFont="1" applyFill="1" applyBorder="1" applyAlignment="1">
      <alignment horizontal="right" vertical="center"/>
    </xf>
    <xf numFmtId="9" fontId="3" fillId="2" borderId="61" xfId="15" applyFont="1" applyFill="1" applyBorder="1" applyAlignment="1">
      <alignment horizontal="right" vertical="center"/>
    </xf>
    <xf numFmtId="9" fontId="3" fillId="2" borderId="62" xfId="15" applyFont="1" applyFill="1" applyBorder="1" applyAlignment="1">
      <alignment horizontal="right" vertical="center"/>
    </xf>
    <xf numFmtId="9" fontId="3" fillId="2" borderId="63" xfId="15" applyFont="1" applyFill="1" applyBorder="1" applyAlignment="1" quotePrefix="1">
      <alignment horizontal="right" vertical="center"/>
    </xf>
    <xf numFmtId="9" fontId="3" fillId="2" borderId="64" xfId="15" applyFont="1" applyFill="1" applyBorder="1" applyAlignment="1" quotePrefix="1">
      <alignment horizontal="right" vertical="center"/>
    </xf>
    <xf numFmtId="9" fontId="3" fillId="2" borderId="65" xfId="15" applyFont="1" applyFill="1" applyBorder="1" applyAlignment="1" quotePrefix="1">
      <alignment horizontal="right" vertical="center"/>
    </xf>
    <xf numFmtId="9" fontId="3" fillId="2" borderId="63" xfId="15" applyFont="1" applyFill="1" applyBorder="1" applyAlignment="1">
      <alignment horizontal="right" vertical="center"/>
    </xf>
    <xf numFmtId="9" fontId="3" fillId="2" borderId="64" xfId="15" applyFont="1" applyFill="1" applyBorder="1" applyAlignment="1">
      <alignment horizontal="right" vertical="center"/>
    </xf>
    <xf numFmtId="9" fontId="3" fillId="2" borderId="65" xfId="15" applyFont="1" applyFill="1" applyBorder="1" applyAlignment="1">
      <alignment horizontal="right" vertical="center"/>
    </xf>
    <xf numFmtId="0" fontId="0" fillId="0" borderId="0" xfId="0" applyFont="1" applyFill="1" applyAlignment="1">
      <alignment/>
    </xf>
    <xf numFmtId="176" fontId="9" fillId="0" borderId="0" xfId="15" applyNumberFormat="1" applyFont="1" applyFill="1" applyBorder="1" applyAlignment="1">
      <alignment horizontal="right" vertical="center"/>
    </xf>
    <xf numFmtId="0" fontId="9" fillId="0" borderId="0" xfId="0" applyFont="1" applyAlignment="1">
      <alignment vertical="center"/>
    </xf>
    <xf numFmtId="0" fontId="12" fillId="0" borderId="0" xfId="0" applyFont="1" applyAlignment="1">
      <alignment/>
    </xf>
    <xf numFmtId="0" fontId="12" fillId="0" borderId="0" xfId="0" applyFont="1" applyAlignment="1">
      <alignment vertical="center"/>
    </xf>
    <xf numFmtId="0" fontId="12" fillId="0" borderId="0" xfId="0" applyFont="1" applyAlignment="1">
      <alignment horizontal="center"/>
    </xf>
    <xf numFmtId="0" fontId="1" fillId="4" borderId="66" xfId="0" applyFont="1" applyFill="1" applyBorder="1" applyAlignment="1">
      <alignment horizontal="right" vertical="center"/>
    </xf>
    <xf numFmtId="176" fontId="1" fillId="4" borderId="19" xfId="15" applyNumberFormat="1" applyFont="1" applyFill="1" applyBorder="1" applyAlignment="1">
      <alignment horizontal="right" vertical="center"/>
    </xf>
    <xf numFmtId="176" fontId="1" fillId="4" borderId="20" xfId="15" applyNumberFormat="1" applyFont="1" applyFill="1" applyBorder="1" applyAlignment="1">
      <alignment horizontal="right" vertical="center"/>
    </xf>
    <xf numFmtId="176" fontId="1" fillId="4" borderId="18" xfId="15" applyNumberFormat="1" applyFont="1" applyFill="1" applyBorder="1" applyAlignment="1">
      <alignment horizontal="right" vertical="center"/>
    </xf>
    <xf numFmtId="0" fontId="0" fillId="4" borderId="49" xfId="0" applyFont="1" applyFill="1" applyBorder="1" applyAlignment="1">
      <alignment vertical="center"/>
    </xf>
    <xf numFmtId="0" fontId="0" fillId="4" borderId="9" xfId="0" applyFont="1" applyFill="1" applyBorder="1" applyAlignment="1">
      <alignment vertical="center"/>
    </xf>
    <xf numFmtId="176" fontId="3" fillId="2" borderId="11" xfId="15" applyNumberFormat="1" applyFont="1" applyFill="1" applyBorder="1" applyAlignment="1">
      <alignment horizontal="right" vertical="center"/>
    </xf>
    <xf numFmtId="176" fontId="3" fillId="2" borderId="12" xfId="15" applyNumberFormat="1" applyFont="1" applyFill="1" applyBorder="1" applyAlignment="1">
      <alignment horizontal="right" vertical="center"/>
    </xf>
    <xf numFmtId="176" fontId="3" fillId="2" borderId="10" xfId="15" applyNumberFormat="1" applyFont="1" applyFill="1" applyBorder="1" applyAlignment="1">
      <alignment horizontal="right" vertical="center"/>
    </xf>
    <xf numFmtId="0" fontId="9" fillId="4" borderId="14" xfId="0" applyFont="1" applyFill="1" applyBorder="1" applyAlignment="1">
      <alignment horizontal="left" vertical="center"/>
    </xf>
    <xf numFmtId="0" fontId="3" fillId="0" borderId="0" xfId="0" applyFont="1" applyAlignment="1">
      <alignment vertical="center"/>
    </xf>
    <xf numFmtId="0" fontId="9" fillId="0" borderId="0" xfId="0" applyFont="1" applyAlignment="1">
      <alignment/>
    </xf>
    <xf numFmtId="0" fontId="3" fillId="3" borderId="3" xfId="0" applyFont="1" applyFill="1" applyBorder="1" applyAlignment="1">
      <alignment horizontal="center" vertical="center"/>
    </xf>
    <xf numFmtId="0" fontId="3" fillId="3" borderId="67" xfId="0" applyFont="1" applyFill="1" applyBorder="1" applyAlignment="1">
      <alignment horizontal="center" vertical="center"/>
    </xf>
    <xf numFmtId="0" fontId="0" fillId="4" borderId="13" xfId="0" applyFont="1" applyFill="1" applyBorder="1" applyAlignment="1">
      <alignment horizontal="left" vertical="center"/>
    </xf>
    <xf numFmtId="0" fontId="0" fillId="0" borderId="0" xfId="0" applyFont="1" applyAlignment="1">
      <alignment horizontal="right" vertical="center"/>
    </xf>
    <xf numFmtId="0" fontId="0" fillId="4" borderId="35" xfId="0" applyFont="1" applyFill="1" applyBorder="1" applyAlignment="1">
      <alignment horizontal="left" vertical="center"/>
    </xf>
    <xf numFmtId="176" fontId="0" fillId="0" borderId="0" xfId="0" applyNumberFormat="1" applyFont="1" applyAlignment="1">
      <alignment/>
    </xf>
    <xf numFmtId="0" fontId="0" fillId="4" borderId="68" xfId="0" applyFont="1" applyFill="1" applyBorder="1" applyAlignment="1">
      <alignment horizontal="left" vertical="center"/>
    </xf>
    <xf numFmtId="0" fontId="0" fillId="4" borderId="69" xfId="0" applyFont="1" applyFill="1" applyBorder="1" applyAlignment="1">
      <alignment horizontal="right" vertical="center"/>
    </xf>
    <xf numFmtId="0" fontId="0" fillId="4" borderId="70" xfId="0" applyFont="1" applyFill="1" applyBorder="1" applyAlignment="1">
      <alignment horizontal="left" vertical="center"/>
    </xf>
    <xf numFmtId="0" fontId="0" fillId="0" borderId="0" xfId="0" applyFont="1" applyFill="1" applyBorder="1" applyAlignment="1">
      <alignment horizontal="left" vertical="center"/>
    </xf>
    <xf numFmtId="176" fontId="0" fillId="0" borderId="0" xfId="0" applyNumberFormat="1" applyFont="1" applyFill="1" applyAlignment="1">
      <alignment/>
    </xf>
    <xf numFmtId="0" fontId="0" fillId="4" borderId="71" xfId="0" applyFont="1" applyFill="1" applyBorder="1" applyAlignment="1">
      <alignment horizontal="left" vertical="center"/>
    </xf>
    <xf numFmtId="176" fontId="0" fillId="4" borderId="35" xfId="15" applyNumberFormat="1" applyFont="1" applyFill="1" applyBorder="1" applyAlignment="1">
      <alignment horizontal="left" vertical="center"/>
    </xf>
    <xf numFmtId="176" fontId="0" fillId="0" borderId="0" xfId="15" applyNumberFormat="1" applyFont="1" applyAlignment="1">
      <alignment/>
    </xf>
    <xf numFmtId="176" fontId="0" fillId="4" borderId="9" xfId="15" applyNumberFormat="1" applyFont="1" applyFill="1" applyBorder="1" applyAlignment="1">
      <alignment horizontal="left" vertical="center"/>
    </xf>
    <xf numFmtId="176" fontId="0" fillId="4" borderId="70" xfId="15" applyNumberFormat="1" applyFont="1" applyFill="1" applyBorder="1" applyAlignment="1">
      <alignment horizontal="left" vertical="center"/>
    </xf>
    <xf numFmtId="0" fontId="0" fillId="0" borderId="25" xfId="0" applyFont="1" applyBorder="1" applyAlignment="1">
      <alignment/>
    </xf>
    <xf numFmtId="0" fontId="0" fillId="0" borderId="39" xfId="0" applyFont="1" applyBorder="1" applyAlignment="1">
      <alignment/>
    </xf>
    <xf numFmtId="176" fontId="0" fillId="0" borderId="0" xfId="0" applyNumberFormat="1" applyFont="1" applyAlignment="1">
      <alignment horizontal="right" vertical="center"/>
    </xf>
    <xf numFmtId="0" fontId="3" fillId="3" borderId="72" xfId="0" applyFont="1" applyFill="1" applyBorder="1" applyAlignment="1">
      <alignment horizontal="center" vertical="center"/>
    </xf>
    <xf numFmtId="184" fontId="3" fillId="3" borderId="47" xfId="0" applyNumberFormat="1" applyFont="1" applyFill="1" applyBorder="1" applyAlignment="1">
      <alignment vertical="center"/>
    </xf>
    <xf numFmtId="184" fontId="3" fillId="3" borderId="38" xfId="0" applyNumberFormat="1" applyFont="1" applyFill="1" applyBorder="1" applyAlignment="1">
      <alignment vertical="center"/>
    </xf>
    <xf numFmtId="184" fontId="3" fillId="3" borderId="45" xfId="0" applyNumberFormat="1" applyFont="1" applyFill="1" applyBorder="1" applyAlignment="1">
      <alignment vertical="center"/>
    </xf>
    <xf numFmtId="184" fontId="3" fillId="3" borderId="34" xfId="0" applyNumberFormat="1" applyFont="1" applyFill="1" applyBorder="1" applyAlignment="1">
      <alignment vertical="center"/>
    </xf>
    <xf numFmtId="184" fontId="3" fillId="3" borderId="0" xfId="0" applyNumberFormat="1" applyFont="1" applyFill="1" applyBorder="1" applyAlignment="1">
      <alignment vertical="center"/>
    </xf>
    <xf numFmtId="184" fontId="3" fillId="3" borderId="73" xfId="0" applyNumberFormat="1" applyFont="1" applyFill="1" applyBorder="1" applyAlignment="1">
      <alignment vertical="center"/>
    </xf>
    <xf numFmtId="184" fontId="3" fillId="3" borderId="25" xfId="0" applyNumberFormat="1" applyFont="1" applyFill="1" applyBorder="1" applyAlignment="1">
      <alignment vertical="center"/>
    </xf>
    <xf numFmtId="184" fontId="3" fillId="3" borderId="42" xfId="0" applyNumberFormat="1" applyFont="1" applyFill="1" applyBorder="1" applyAlignment="1">
      <alignment vertical="center"/>
    </xf>
    <xf numFmtId="9" fontId="3" fillId="3" borderId="74" xfId="15" applyFont="1" applyFill="1" applyBorder="1" applyAlignment="1">
      <alignment vertical="center"/>
    </xf>
    <xf numFmtId="9" fontId="3" fillId="3" borderId="61" xfId="15" applyFont="1" applyFill="1" applyBorder="1" applyAlignment="1">
      <alignment vertical="center"/>
    </xf>
    <xf numFmtId="9" fontId="3" fillId="3" borderId="62" xfId="15" applyFont="1" applyFill="1" applyBorder="1" applyAlignment="1">
      <alignment vertical="center"/>
    </xf>
    <xf numFmtId="9" fontId="3" fillId="3" borderId="45" xfId="15" applyFont="1" applyFill="1" applyBorder="1" applyAlignment="1">
      <alignment vertical="center"/>
    </xf>
    <xf numFmtId="9" fontId="3" fillId="3" borderId="33" xfId="15" applyFont="1" applyFill="1" applyBorder="1" applyAlignment="1">
      <alignment vertical="center"/>
    </xf>
    <xf numFmtId="9" fontId="3" fillId="3" borderId="34" xfId="15" applyFont="1" applyFill="1" applyBorder="1" applyAlignment="1">
      <alignment vertical="center"/>
    </xf>
    <xf numFmtId="9" fontId="3" fillId="3" borderId="47" xfId="15" applyFont="1" applyFill="1" applyBorder="1" applyAlignment="1">
      <alignment vertical="center"/>
    </xf>
    <xf numFmtId="9" fontId="3" fillId="3" borderId="37" xfId="15" applyFont="1" applyFill="1" applyBorder="1" applyAlignment="1">
      <alignment vertical="center"/>
    </xf>
    <xf numFmtId="9" fontId="3" fillId="3" borderId="38" xfId="15" applyFont="1" applyFill="1" applyBorder="1" applyAlignment="1">
      <alignment vertical="center"/>
    </xf>
    <xf numFmtId="9" fontId="3" fillId="3" borderId="0" xfId="15" applyFont="1" applyFill="1" applyBorder="1" applyAlignment="1">
      <alignment vertical="center"/>
    </xf>
    <xf numFmtId="9" fontId="3" fillId="3" borderId="75" xfId="15" applyFont="1" applyFill="1" applyBorder="1" applyAlignment="1">
      <alignment vertical="center"/>
    </xf>
    <xf numFmtId="9" fontId="3" fillId="3" borderId="73" xfId="15" applyFont="1" applyFill="1" applyBorder="1" applyAlignment="1">
      <alignment vertical="center"/>
    </xf>
    <xf numFmtId="9" fontId="3" fillId="3" borderId="76" xfId="15" applyFont="1" applyFill="1" applyBorder="1" applyAlignment="1">
      <alignment vertical="center"/>
    </xf>
    <xf numFmtId="9" fontId="3" fillId="3" borderId="64" xfId="15" applyFont="1" applyFill="1" applyBorder="1" applyAlignment="1">
      <alignment vertical="center"/>
    </xf>
    <xf numFmtId="9" fontId="3" fillId="3" borderId="65" xfId="15" applyFont="1" applyFill="1" applyBorder="1" applyAlignment="1">
      <alignment vertical="center"/>
    </xf>
    <xf numFmtId="9" fontId="3" fillId="3" borderId="12" xfId="15" applyFont="1" applyFill="1" applyBorder="1" applyAlignment="1">
      <alignment horizontal="right" vertical="center"/>
    </xf>
    <xf numFmtId="9" fontId="3" fillId="3" borderId="49" xfId="15" applyFont="1" applyFill="1" applyBorder="1" applyAlignment="1">
      <alignment horizontal="right" vertical="center"/>
    </xf>
    <xf numFmtId="1" fontId="3" fillId="3" borderId="12" xfId="0" applyNumberFormat="1" applyFont="1" applyFill="1" applyBorder="1" applyAlignment="1">
      <alignment horizontal="right" vertical="center"/>
    </xf>
    <xf numFmtId="1" fontId="3" fillId="3" borderId="49" xfId="0" applyNumberFormat="1" applyFont="1" applyFill="1" applyBorder="1" applyAlignment="1">
      <alignment horizontal="right" vertical="center"/>
    </xf>
    <xf numFmtId="1" fontId="3" fillId="3" borderId="56" xfId="0" applyNumberFormat="1" applyFont="1" applyFill="1" applyBorder="1" applyAlignment="1">
      <alignment vertical="center"/>
    </xf>
    <xf numFmtId="1" fontId="3" fillId="3" borderId="77" xfId="0" applyNumberFormat="1" applyFont="1" applyFill="1" applyBorder="1" applyAlignment="1">
      <alignment vertical="center"/>
    </xf>
    <xf numFmtId="1" fontId="3" fillId="3" borderId="43" xfId="0" applyNumberFormat="1" applyFont="1" applyFill="1" applyBorder="1" applyAlignment="1">
      <alignment vertical="center"/>
    </xf>
    <xf numFmtId="176" fontId="3" fillId="3" borderId="51" xfId="15" applyNumberFormat="1" applyFont="1" applyFill="1" applyBorder="1" applyAlignment="1">
      <alignment vertical="center"/>
    </xf>
    <xf numFmtId="176" fontId="3" fillId="3" borderId="49" xfId="15" applyNumberFormat="1" applyFont="1" applyFill="1" applyBorder="1" applyAlignment="1">
      <alignment vertical="center"/>
    </xf>
    <xf numFmtId="1" fontId="3" fillId="3" borderId="47" xfId="0" applyNumberFormat="1" applyFont="1" applyFill="1" applyBorder="1" applyAlignment="1">
      <alignment horizontal="right" vertical="center"/>
    </xf>
    <xf numFmtId="1" fontId="3" fillId="3" borderId="38" xfId="0" applyNumberFormat="1" applyFont="1" applyFill="1" applyBorder="1" applyAlignment="1">
      <alignment horizontal="right" vertical="center"/>
    </xf>
    <xf numFmtId="1" fontId="3" fillId="3" borderId="45" xfId="0" applyNumberFormat="1" applyFont="1" applyFill="1" applyBorder="1" applyAlignment="1">
      <alignment horizontal="right" vertical="center"/>
    </xf>
    <xf numFmtId="1" fontId="3" fillId="3" borderId="34" xfId="0" applyNumberFormat="1" applyFont="1" applyFill="1" applyBorder="1" applyAlignment="1">
      <alignment horizontal="right" vertical="center"/>
    </xf>
    <xf numFmtId="1" fontId="3" fillId="3" borderId="25" xfId="0" applyNumberFormat="1" applyFont="1" applyFill="1" applyBorder="1" applyAlignment="1">
      <alignment horizontal="right" vertical="center"/>
    </xf>
    <xf numFmtId="1" fontId="3" fillId="3" borderId="42" xfId="0" applyNumberFormat="1" applyFont="1" applyFill="1" applyBorder="1" applyAlignment="1">
      <alignment horizontal="right" vertical="center"/>
    </xf>
    <xf numFmtId="1" fontId="3" fillId="3" borderId="0" xfId="0" applyNumberFormat="1" applyFont="1" applyFill="1" applyBorder="1" applyAlignment="1">
      <alignment horizontal="right" vertical="center"/>
    </xf>
    <xf numFmtId="1" fontId="3" fillId="3" borderId="73" xfId="0" applyNumberFormat="1" applyFont="1" applyFill="1" applyBorder="1" applyAlignment="1">
      <alignment horizontal="right" vertical="center"/>
    </xf>
    <xf numFmtId="9" fontId="3" fillId="3" borderId="47" xfId="15" applyFont="1" applyFill="1" applyBorder="1" applyAlignment="1">
      <alignment horizontal="right" vertical="center"/>
    </xf>
    <xf numFmtId="9" fontId="3" fillId="3" borderId="38" xfId="15" applyFont="1" applyFill="1" applyBorder="1" applyAlignment="1">
      <alignment horizontal="right" vertical="center"/>
    </xf>
    <xf numFmtId="9" fontId="3" fillId="3" borderId="76" xfId="15" applyFont="1" applyFill="1" applyBorder="1" applyAlignment="1">
      <alignment horizontal="right" vertical="center"/>
    </xf>
    <xf numFmtId="9" fontId="3" fillId="3" borderId="65" xfId="15" applyFont="1" applyFill="1" applyBorder="1" applyAlignment="1">
      <alignment horizontal="right" vertical="center"/>
    </xf>
    <xf numFmtId="9" fontId="3" fillId="3" borderId="45" xfId="15" applyFont="1" applyFill="1" applyBorder="1" applyAlignment="1">
      <alignment horizontal="right" vertical="center"/>
    </xf>
    <xf numFmtId="9" fontId="3" fillId="3" borderId="34" xfId="15" applyFont="1" applyFill="1" applyBorder="1" applyAlignment="1">
      <alignment horizontal="right" vertical="center"/>
    </xf>
    <xf numFmtId="9" fontId="3" fillId="3" borderId="0" xfId="15" applyFont="1" applyFill="1" applyBorder="1" applyAlignment="1">
      <alignment horizontal="right" vertical="center"/>
    </xf>
    <xf numFmtId="9" fontId="3" fillId="3" borderId="73" xfId="15" applyFont="1" applyFill="1" applyBorder="1" applyAlignment="1">
      <alignment horizontal="right" vertical="center"/>
    </xf>
    <xf numFmtId="9" fontId="3" fillId="3" borderId="25" xfId="15" applyFont="1" applyFill="1" applyBorder="1" applyAlignment="1">
      <alignment horizontal="right" vertical="center"/>
    </xf>
    <xf numFmtId="9" fontId="3" fillId="3" borderId="78" xfId="15" applyFont="1" applyFill="1" applyBorder="1" applyAlignment="1">
      <alignment horizontal="right" vertical="center"/>
    </xf>
    <xf numFmtId="9" fontId="3" fillId="3" borderId="42" xfId="15" applyFont="1" applyFill="1" applyBorder="1" applyAlignment="1">
      <alignment horizontal="right" vertical="center"/>
    </xf>
    <xf numFmtId="0" fontId="0" fillId="0" borderId="79" xfId="0" applyFont="1" applyBorder="1" applyAlignment="1">
      <alignment/>
    </xf>
    <xf numFmtId="0" fontId="0" fillId="0" borderId="79" xfId="0" applyFont="1" applyBorder="1" applyAlignment="1">
      <alignment horizontal="right"/>
    </xf>
    <xf numFmtId="0" fontId="3" fillId="5" borderId="3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67" xfId="0" applyFont="1" applyFill="1" applyBorder="1" applyAlignment="1">
      <alignment horizontal="center" vertical="center"/>
    </xf>
    <xf numFmtId="184" fontId="3" fillId="5" borderId="35" xfId="0" applyNumberFormat="1" applyFont="1" applyFill="1" applyBorder="1" applyAlignment="1">
      <alignment vertical="center"/>
    </xf>
    <xf numFmtId="184" fontId="3" fillId="5" borderId="38" xfId="0" applyNumberFormat="1" applyFont="1" applyFill="1" applyBorder="1" applyAlignment="1">
      <alignment vertical="center"/>
    </xf>
    <xf numFmtId="184" fontId="3" fillId="5" borderId="18" xfId="0" applyNumberFormat="1" applyFont="1" applyFill="1" applyBorder="1" applyAlignment="1">
      <alignment vertical="center"/>
    </xf>
    <xf numFmtId="184" fontId="3" fillId="5" borderId="30" xfId="0" applyNumberFormat="1" applyFont="1" applyFill="1" applyBorder="1" applyAlignment="1">
      <alignment vertical="center"/>
    </xf>
    <xf numFmtId="184" fontId="3" fillId="5" borderId="34" xfId="0" applyNumberFormat="1" applyFont="1" applyFill="1" applyBorder="1" applyAlignment="1">
      <alignment vertical="center"/>
    </xf>
    <xf numFmtId="184" fontId="3" fillId="5" borderId="31" xfId="0" applyNumberFormat="1" applyFont="1" applyFill="1" applyBorder="1" applyAlignment="1">
      <alignment vertical="center"/>
    </xf>
    <xf numFmtId="184" fontId="3" fillId="5" borderId="14" xfId="0" applyNumberFormat="1" applyFont="1" applyFill="1" applyBorder="1" applyAlignment="1">
      <alignment vertical="center"/>
    </xf>
    <xf numFmtId="184" fontId="3" fillId="5" borderId="73" xfId="0" applyNumberFormat="1" applyFont="1" applyFill="1" applyBorder="1" applyAlignment="1">
      <alignment vertical="center"/>
    </xf>
    <xf numFmtId="184" fontId="3" fillId="5" borderId="15" xfId="0" applyNumberFormat="1" applyFont="1" applyFill="1" applyBorder="1" applyAlignment="1">
      <alignment vertical="center"/>
    </xf>
    <xf numFmtId="184" fontId="3" fillId="5" borderId="24" xfId="0" applyNumberFormat="1" applyFont="1" applyFill="1" applyBorder="1" applyAlignment="1">
      <alignment vertical="center"/>
    </xf>
    <xf numFmtId="184" fontId="3" fillId="5" borderId="42" xfId="0" applyNumberFormat="1" applyFont="1" applyFill="1" applyBorder="1" applyAlignment="1">
      <alignment vertical="center"/>
    </xf>
    <xf numFmtId="184" fontId="3" fillId="5" borderId="39" xfId="0" applyNumberFormat="1" applyFont="1" applyFill="1" applyBorder="1" applyAlignment="1">
      <alignment vertical="center"/>
    </xf>
    <xf numFmtId="1" fontId="3" fillId="5" borderId="56" xfId="0" applyNumberFormat="1" applyFont="1" applyFill="1" applyBorder="1" applyAlignment="1">
      <alignment vertical="center"/>
    </xf>
    <xf numFmtId="1" fontId="3" fillId="5" borderId="77" xfId="0" applyNumberFormat="1" applyFont="1" applyFill="1" applyBorder="1" applyAlignment="1">
      <alignment vertical="center"/>
    </xf>
    <xf numFmtId="1" fontId="3" fillId="5" borderId="12" xfId="0" applyNumberFormat="1" applyFont="1" applyFill="1" applyBorder="1" applyAlignment="1">
      <alignment horizontal="right" vertical="center"/>
    </xf>
    <xf numFmtId="1" fontId="3" fillId="5" borderId="49" xfId="0" applyNumberFormat="1" applyFont="1" applyFill="1" applyBorder="1" applyAlignment="1">
      <alignment horizontal="right" vertical="center"/>
    </xf>
    <xf numFmtId="1" fontId="3" fillId="5" borderId="19" xfId="0" applyNumberFormat="1" applyFont="1" applyFill="1" applyBorder="1" applyAlignment="1">
      <alignment horizontal="right" vertical="center"/>
    </xf>
    <xf numFmtId="0" fontId="3" fillId="3" borderId="80" xfId="0" applyFont="1" applyFill="1" applyBorder="1" applyAlignment="1">
      <alignment horizontal="center" vertical="center"/>
    </xf>
    <xf numFmtId="176" fontId="9" fillId="3" borderId="27" xfId="15" applyNumberFormat="1" applyFont="1" applyFill="1" applyBorder="1" applyAlignment="1">
      <alignment horizontal="right" vertical="center"/>
    </xf>
    <xf numFmtId="176" fontId="9" fillId="3" borderId="28" xfId="15" applyNumberFormat="1" applyFont="1" applyFill="1" applyBorder="1" applyAlignment="1">
      <alignment horizontal="right" vertical="center"/>
    </xf>
    <xf numFmtId="176" fontId="9" fillId="3" borderId="29" xfId="15" applyNumberFormat="1" applyFont="1" applyFill="1" applyBorder="1" applyAlignment="1">
      <alignment horizontal="right" vertical="center"/>
    </xf>
    <xf numFmtId="176" fontId="9" fillId="3" borderId="32" xfId="15" applyNumberFormat="1" applyFont="1" applyFill="1" applyBorder="1" applyAlignment="1">
      <alignment horizontal="right" vertical="center"/>
    </xf>
    <xf numFmtId="176" fontId="9" fillId="3" borderId="33" xfId="15" applyNumberFormat="1" applyFont="1" applyFill="1" applyBorder="1" applyAlignment="1">
      <alignment horizontal="right" vertical="center"/>
    </xf>
    <xf numFmtId="176" fontId="9" fillId="3" borderId="34" xfId="15" applyNumberFormat="1" applyFont="1" applyFill="1" applyBorder="1" applyAlignment="1">
      <alignment horizontal="right" vertical="center"/>
    </xf>
    <xf numFmtId="176" fontId="9" fillId="3" borderId="36" xfId="15" applyNumberFormat="1" applyFont="1" applyFill="1" applyBorder="1" applyAlignment="1">
      <alignment horizontal="right" vertical="center"/>
    </xf>
    <xf numFmtId="176" fontId="9" fillId="3" borderId="37" xfId="15" applyNumberFormat="1" applyFont="1" applyFill="1" applyBorder="1" applyAlignment="1">
      <alignment horizontal="right" vertical="center"/>
    </xf>
    <xf numFmtId="176" fontId="9" fillId="3" borderId="38" xfId="15" applyNumberFormat="1" applyFont="1" applyFill="1" applyBorder="1" applyAlignment="1">
      <alignment horizontal="right" vertical="center"/>
    </xf>
    <xf numFmtId="176" fontId="9" fillId="3" borderId="48" xfId="15" applyNumberFormat="1" applyFont="1" applyFill="1" applyBorder="1" applyAlignment="1">
      <alignment horizontal="right" vertical="center"/>
    </xf>
    <xf numFmtId="176" fontId="9" fillId="3" borderId="32" xfId="15" applyNumberFormat="1" applyFont="1" applyFill="1" applyBorder="1" applyAlignment="1" quotePrefix="1">
      <alignment horizontal="right" vertical="center"/>
    </xf>
    <xf numFmtId="176" fontId="9" fillId="3" borderId="33" xfId="15" applyNumberFormat="1" applyFont="1" applyFill="1" applyBorder="1" applyAlignment="1" quotePrefix="1">
      <alignment horizontal="right" vertical="center"/>
    </xf>
    <xf numFmtId="176" fontId="9" fillId="3" borderId="34" xfId="15" applyNumberFormat="1" applyFont="1" applyFill="1" applyBorder="1" applyAlignment="1" quotePrefix="1">
      <alignment horizontal="right" vertical="center"/>
    </xf>
    <xf numFmtId="176" fontId="9" fillId="3" borderId="40" xfId="15" applyNumberFormat="1" applyFont="1" applyFill="1" applyBorder="1" applyAlignment="1">
      <alignment horizontal="right" vertical="center"/>
    </xf>
    <xf numFmtId="176" fontId="9" fillId="3" borderId="41" xfId="15" applyNumberFormat="1" applyFont="1" applyFill="1" applyBorder="1" applyAlignment="1">
      <alignment horizontal="right" vertical="center"/>
    </xf>
    <xf numFmtId="176" fontId="9" fillId="3" borderId="42" xfId="15" applyNumberFormat="1" applyFont="1" applyFill="1" applyBorder="1" applyAlignment="1">
      <alignment horizontal="right" vertical="center"/>
    </xf>
    <xf numFmtId="176" fontId="9" fillId="0" borderId="0" xfId="15" applyNumberFormat="1" applyFont="1" applyFill="1" applyAlignment="1">
      <alignment vertical="center"/>
    </xf>
    <xf numFmtId="1" fontId="3" fillId="5" borderId="35" xfId="0" applyNumberFormat="1" applyFont="1" applyFill="1" applyBorder="1" applyAlignment="1">
      <alignment horizontal="right" vertical="center"/>
    </xf>
    <xf numFmtId="1" fontId="3" fillId="5" borderId="38" xfId="0" applyNumberFormat="1" applyFont="1" applyFill="1" applyBorder="1" applyAlignment="1">
      <alignment horizontal="right" vertical="center"/>
    </xf>
    <xf numFmtId="1" fontId="3" fillId="5" borderId="47" xfId="0" applyNumberFormat="1" applyFont="1" applyFill="1" applyBorder="1" applyAlignment="1">
      <alignment horizontal="right" vertical="center"/>
    </xf>
    <xf numFmtId="1" fontId="3" fillId="5" borderId="18" xfId="0" applyNumberFormat="1" applyFont="1" applyFill="1" applyBorder="1" applyAlignment="1">
      <alignment horizontal="right" vertical="center"/>
    </xf>
    <xf numFmtId="1" fontId="3" fillId="5" borderId="9" xfId="0" applyNumberFormat="1" applyFont="1" applyFill="1" applyBorder="1" applyAlignment="1">
      <alignment horizontal="right" vertical="center"/>
    </xf>
    <xf numFmtId="1" fontId="3" fillId="5" borderId="30" xfId="0" applyNumberFormat="1" applyFont="1" applyFill="1" applyBorder="1" applyAlignment="1">
      <alignment horizontal="right" vertical="center"/>
    </xf>
    <xf numFmtId="1" fontId="3" fillId="5" borderId="34" xfId="0" applyNumberFormat="1" applyFont="1" applyFill="1" applyBorder="1" applyAlignment="1">
      <alignment horizontal="right" vertical="center"/>
    </xf>
    <xf numFmtId="1" fontId="3" fillId="5" borderId="45" xfId="0" applyNumberFormat="1" applyFont="1" applyFill="1" applyBorder="1" applyAlignment="1">
      <alignment horizontal="right" vertical="center"/>
    </xf>
    <xf numFmtId="1" fontId="3" fillId="5" borderId="31" xfId="0" applyNumberFormat="1" applyFont="1" applyFill="1" applyBorder="1" applyAlignment="1">
      <alignment horizontal="right" vertical="center"/>
    </xf>
    <xf numFmtId="1" fontId="3" fillId="5" borderId="24" xfId="0" applyNumberFormat="1" applyFont="1" applyFill="1" applyBorder="1" applyAlignment="1">
      <alignment horizontal="right" vertical="center"/>
    </xf>
    <xf numFmtId="1" fontId="3" fillId="5" borderId="42" xfId="0" applyNumberFormat="1" applyFont="1" applyFill="1" applyBorder="1" applyAlignment="1">
      <alignment horizontal="right" vertical="center"/>
    </xf>
    <xf numFmtId="1" fontId="3" fillId="5" borderId="25" xfId="0" applyNumberFormat="1" applyFont="1" applyFill="1" applyBorder="1" applyAlignment="1">
      <alignment horizontal="right" vertical="center"/>
    </xf>
    <xf numFmtId="1" fontId="3" fillId="5" borderId="39" xfId="0" applyNumberFormat="1" applyFont="1" applyFill="1" applyBorder="1" applyAlignment="1">
      <alignment horizontal="right" vertical="center"/>
    </xf>
    <xf numFmtId="9" fontId="3" fillId="5" borderId="47" xfId="15" applyFont="1" applyFill="1" applyBorder="1" applyAlignment="1">
      <alignment horizontal="right" vertical="center"/>
    </xf>
    <xf numFmtId="9" fontId="3" fillId="5" borderId="38" xfId="15" applyFont="1" applyFill="1" applyBorder="1" applyAlignment="1">
      <alignment horizontal="right" vertical="center"/>
    </xf>
    <xf numFmtId="9" fontId="3" fillId="5" borderId="49" xfId="15" applyFont="1" applyFill="1" applyBorder="1" applyAlignment="1">
      <alignment horizontal="right" vertical="center"/>
    </xf>
    <xf numFmtId="9" fontId="3" fillId="5" borderId="12" xfId="15" applyFont="1" applyFill="1" applyBorder="1" applyAlignment="1">
      <alignment horizontal="right" vertical="center"/>
    </xf>
    <xf numFmtId="9" fontId="3" fillId="5" borderId="45" xfId="15" applyFont="1" applyFill="1" applyBorder="1" applyAlignment="1">
      <alignment horizontal="right" vertical="center"/>
    </xf>
    <xf numFmtId="9" fontId="3" fillId="5" borderId="34" xfId="15" applyFont="1" applyFill="1" applyBorder="1" applyAlignment="1">
      <alignment horizontal="right" vertical="center"/>
    </xf>
    <xf numFmtId="9" fontId="3" fillId="5" borderId="25" xfId="15" applyFont="1" applyFill="1" applyBorder="1" applyAlignment="1">
      <alignment horizontal="right" vertical="center"/>
    </xf>
    <xf numFmtId="9" fontId="3" fillId="5" borderId="42" xfId="15" applyFont="1" applyFill="1" applyBorder="1" applyAlignment="1">
      <alignment horizontal="right" vertical="center"/>
    </xf>
    <xf numFmtId="9" fontId="3" fillId="5" borderId="35" xfId="15" applyFont="1" applyFill="1" applyBorder="1" applyAlignment="1">
      <alignment horizontal="right" vertical="center"/>
    </xf>
    <xf numFmtId="9" fontId="3" fillId="5" borderId="18" xfId="15" applyFont="1" applyFill="1" applyBorder="1" applyAlignment="1">
      <alignment horizontal="right" vertical="center"/>
    </xf>
    <xf numFmtId="9" fontId="3" fillId="5" borderId="9" xfId="15" applyFont="1" applyFill="1" applyBorder="1" applyAlignment="1">
      <alignment horizontal="right" vertical="center"/>
    </xf>
    <xf numFmtId="9" fontId="3" fillId="5" borderId="19" xfId="15" applyFont="1" applyFill="1" applyBorder="1" applyAlignment="1">
      <alignment horizontal="right" vertical="center"/>
    </xf>
    <xf numFmtId="9" fontId="3" fillId="5" borderId="30" xfId="15" applyFont="1" applyFill="1" applyBorder="1" applyAlignment="1">
      <alignment horizontal="right" vertical="center"/>
    </xf>
    <xf numFmtId="9" fontId="3" fillId="5" borderId="31" xfId="15" applyFont="1" applyFill="1" applyBorder="1" applyAlignment="1">
      <alignment horizontal="right" vertical="center"/>
    </xf>
    <xf numFmtId="9" fontId="3" fillId="5" borderId="24" xfId="15" applyFont="1" applyFill="1" applyBorder="1" applyAlignment="1">
      <alignment horizontal="right" vertical="center"/>
    </xf>
    <xf numFmtId="9" fontId="3" fillId="5" borderId="39" xfId="15" applyFont="1" applyFill="1" applyBorder="1" applyAlignment="1">
      <alignment horizontal="right" vertical="center"/>
    </xf>
    <xf numFmtId="176" fontId="3" fillId="2" borderId="9" xfId="15" applyNumberFormat="1" applyFont="1" applyFill="1" applyBorder="1" applyAlignment="1">
      <alignment horizontal="right" vertical="center"/>
    </xf>
    <xf numFmtId="0" fontId="1" fillId="0" borderId="0" xfId="0" applyFont="1" applyFill="1" applyAlignment="1">
      <alignment vertical="center"/>
    </xf>
    <xf numFmtId="1" fontId="3" fillId="5" borderId="73" xfId="0" applyNumberFormat="1" applyFont="1" applyFill="1" applyBorder="1" applyAlignment="1">
      <alignment horizontal="right" vertical="center"/>
    </xf>
    <xf numFmtId="9" fontId="3" fillId="5" borderId="0" xfId="15" applyFont="1" applyFill="1" applyBorder="1" applyAlignment="1">
      <alignment horizontal="right" vertical="center"/>
    </xf>
    <xf numFmtId="9" fontId="3" fillId="5" borderId="73" xfId="15" applyFont="1" applyFill="1" applyBorder="1" applyAlignment="1">
      <alignment horizontal="right" vertical="center"/>
    </xf>
    <xf numFmtId="9" fontId="3" fillId="3" borderId="35" xfId="15" applyFont="1" applyFill="1" applyBorder="1" applyAlignment="1">
      <alignment horizontal="right" vertical="center"/>
    </xf>
    <xf numFmtId="9" fontId="3" fillId="3" borderId="18" xfId="15" applyFont="1" applyFill="1" applyBorder="1" applyAlignment="1">
      <alignment horizontal="right" vertical="center"/>
    </xf>
    <xf numFmtId="9" fontId="3" fillId="3" borderId="30" xfId="15" applyFont="1" applyFill="1" applyBorder="1" applyAlignment="1">
      <alignment horizontal="right" vertical="center"/>
    </xf>
    <xf numFmtId="9" fontId="3" fillId="3" borderId="31" xfId="15" applyFont="1" applyFill="1" applyBorder="1" applyAlignment="1">
      <alignment horizontal="right" vertical="center"/>
    </xf>
    <xf numFmtId="9" fontId="3" fillId="3" borderId="14" xfId="15" applyFont="1" applyFill="1" applyBorder="1" applyAlignment="1">
      <alignment horizontal="right" vertical="center"/>
    </xf>
    <xf numFmtId="9" fontId="3" fillId="3" borderId="15" xfId="15" applyFont="1" applyFill="1" applyBorder="1" applyAlignment="1">
      <alignment horizontal="right" vertical="center"/>
    </xf>
    <xf numFmtId="9" fontId="3" fillId="3" borderId="24" xfId="15" applyFont="1" applyFill="1" applyBorder="1" applyAlignment="1">
      <alignment horizontal="right" vertical="center"/>
    </xf>
    <xf numFmtId="9" fontId="3" fillId="3" borderId="39" xfId="15" applyFont="1" applyFill="1" applyBorder="1" applyAlignment="1">
      <alignment horizontal="right" vertical="center"/>
    </xf>
    <xf numFmtId="9" fontId="3" fillId="5" borderId="71" xfId="15" applyFont="1" applyFill="1" applyBorder="1" applyAlignment="1">
      <alignment vertical="center"/>
    </xf>
    <xf numFmtId="9" fontId="3" fillId="5" borderId="62" xfId="15" applyFont="1" applyFill="1" applyBorder="1" applyAlignment="1">
      <alignment vertical="center"/>
    </xf>
    <xf numFmtId="9" fontId="3" fillId="5" borderId="21" xfId="15" applyFont="1" applyFill="1" applyBorder="1" applyAlignment="1">
      <alignment vertical="center"/>
    </xf>
    <xf numFmtId="9" fontId="3" fillId="5" borderId="30" xfId="15" applyFont="1" applyFill="1" applyBorder="1" applyAlignment="1">
      <alignment vertical="center"/>
    </xf>
    <xf numFmtId="9" fontId="3" fillId="5" borderId="34" xfId="15" applyFont="1" applyFill="1" applyBorder="1" applyAlignment="1">
      <alignment vertical="center"/>
    </xf>
    <xf numFmtId="9" fontId="3" fillId="5" borderId="31" xfId="15" applyFont="1" applyFill="1" applyBorder="1" applyAlignment="1">
      <alignment vertical="center"/>
    </xf>
    <xf numFmtId="9" fontId="3" fillId="5" borderId="35" xfId="15" applyFont="1" applyFill="1" applyBorder="1" applyAlignment="1">
      <alignment vertical="center"/>
    </xf>
    <xf numFmtId="9" fontId="3" fillId="5" borderId="38" xfId="15" applyFont="1" applyFill="1" applyBorder="1" applyAlignment="1">
      <alignment vertical="center"/>
    </xf>
    <xf numFmtId="9" fontId="3" fillId="5" borderId="18" xfId="15" applyFont="1" applyFill="1" applyBorder="1" applyAlignment="1">
      <alignment vertical="center"/>
    </xf>
    <xf numFmtId="9" fontId="3" fillId="5" borderId="14" xfId="15" applyFont="1" applyFill="1" applyBorder="1" applyAlignment="1">
      <alignment vertical="center"/>
    </xf>
    <xf numFmtId="9" fontId="3" fillId="5" borderId="73" xfId="15" applyFont="1" applyFill="1" applyBorder="1" applyAlignment="1">
      <alignment vertical="center"/>
    </xf>
    <xf numFmtId="9" fontId="3" fillId="5" borderId="15" xfId="15" applyFont="1" applyFill="1" applyBorder="1" applyAlignment="1">
      <alignment vertical="center"/>
    </xf>
    <xf numFmtId="9" fontId="3" fillId="5" borderId="70" xfId="15" applyFont="1" applyFill="1" applyBorder="1" applyAlignment="1">
      <alignment vertical="center"/>
    </xf>
    <xf numFmtId="9" fontId="3" fillId="5" borderId="65" xfId="15" applyFont="1" applyFill="1" applyBorder="1" applyAlignment="1">
      <alignment vertical="center"/>
    </xf>
    <xf numFmtId="9" fontId="3" fillId="5" borderId="20" xfId="15" applyFont="1" applyFill="1" applyBorder="1" applyAlignment="1">
      <alignment vertical="center"/>
    </xf>
    <xf numFmtId="1" fontId="3" fillId="3" borderId="18" xfId="0" applyNumberFormat="1" applyFont="1" applyFill="1" applyBorder="1" applyAlignment="1">
      <alignment horizontal="right" vertical="center"/>
    </xf>
    <xf numFmtId="1" fontId="3" fillId="3" borderId="19" xfId="0" applyNumberFormat="1" applyFont="1" applyFill="1" applyBorder="1" applyAlignment="1">
      <alignment horizontal="right" vertical="center"/>
    </xf>
    <xf numFmtId="1" fontId="3" fillId="3" borderId="31" xfId="0" applyNumberFormat="1" applyFont="1" applyFill="1" applyBorder="1" applyAlignment="1">
      <alignment horizontal="right" vertical="center"/>
    </xf>
    <xf numFmtId="1" fontId="3" fillId="3" borderId="39" xfId="0" applyNumberFormat="1" applyFont="1" applyFill="1" applyBorder="1" applyAlignment="1">
      <alignment horizontal="right" vertical="center"/>
    </xf>
    <xf numFmtId="9" fontId="3" fillId="5" borderId="76" xfId="15" applyFont="1" applyFill="1" applyBorder="1" applyAlignment="1">
      <alignment horizontal="right" vertical="center"/>
    </xf>
    <xf numFmtId="9" fontId="3" fillId="5" borderId="65" xfId="15" applyFont="1" applyFill="1" applyBorder="1" applyAlignment="1">
      <alignment horizontal="right" vertical="center"/>
    </xf>
    <xf numFmtId="9" fontId="3" fillId="3" borderId="9" xfId="15" applyFont="1" applyFill="1" applyBorder="1" applyAlignment="1">
      <alignment horizontal="right" vertical="center"/>
    </xf>
    <xf numFmtId="9" fontId="3" fillId="3" borderId="19" xfId="15" applyFont="1" applyFill="1" applyBorder="1" applyAlignment="1">
      <alignment horizontal="right" vertical="center"/>
    </xf>
    <xf numFmtId="9" fontId="3" fillId="3" borderId="70" xfId="15" applyFont="1" applyFill="1" applyBorder="1" applyAlignment="1">
      <alignment horizontal="right" vertical="center"/>
    </xf>
    <xf numFmtId="9" fontId="3" fillId="3" borderId="20" xfId="15" applyFont="1" applyFill="1" applyBorder="1" applyAlignment="1">
      <alignment horizontal="right" vertical="center"/>
    </xf>
    <xf numFmtId="1" fontId="3" fillId="5" borderId="14" xfId="0" applyNumberFormat="1" applyFont="1" applyFill="1" applyBorder="1" applyAlignment="1">
      <alignment horizontal="right" vertical="center"/>
    </xf>
    <xf numFmtId="1" fontId="3" fillId="5" borderId="15" xfId="0" applyNumberFormat="1" applyFont="1" applyFill="1" applyBorder="1" applyAlignment="1">
      <alignment horizontal="right" vertical="center"/>
    </xf>
    <xf numFmtId="0" fontId="0" fillId="0" borderId="43" xfId="0" applyFont="1" applyBorder="1" applyAlignment="1">
      <alignment/>
    </xf>
    <xf numFmtId="38" fontId="1" fillId="0" borderId="74" xfId="17" applyFont="1" applyBorder="1" applyAlignment="1">
      <alignment vertical="center"/>
    </xf>
    <xf numFmtId="0" fontId="3" fillId="3" borderId="81" xfId="0" applyFont="1" applyFill="1" applyBorder="1" applyAlignment="1">
      <alignment horizontal="center" vertical="center"/>
    </xf>
    <xf numFmtId="0" fontId="3" fillId="3" borderId="17" xfId="0" applyFont="1" applyFill="1" applyBorder="1" applyAlignment="1">
      <alignment horizontal="center" vertical="center"/>
    </xf>
    <xf numFmtId="0" fontId="0" fillId="0" borderId="79" xfId="0" applyFont="1" applyBorder="1" applyAlignment="1">
      <alignment horizontal="center" vertical="center"/>
    </xf>
    <xf numFmtId="0" fontId="0" fillId="0" borderId="79" xfId="0" applyFont="1" applyFill="1" applyBorder="1" applyAlignment="1">
      <alignment horizontal="center" vertical="center"/>
    </xf>
    <xf numFmtId="38" fontId="0" fillId="0" borderId="79" xfId="17" applyFont="1" applyFill="1" applyBorder="1" applyAlignment="1">
      <alignment horizontal="right" vertical="center"/>
    </xf>
    <xf numFmtId="0" fontId="15" fillId="0" borderId="0" xfId="0" applyFont="1" applyAlignment="1">
      <alignment/>
    </xf>
    <xf numFmtId="0" fontId="7" fillId="0" borderId="0" xfId="0" applyFont="1" applyAlignment="1">
      <alignment/>
    </xf>
    <xf numFmtId="0" fontId="0" fillId="0" borderId="0" xfId="0" applyFont="1" applyAlignment="1">
      <alignment horizontal="center" vertical="center"/>
    </xf>
    <xf numFmtId="0" fontId="0" fillId="0" borderId="0" xfId="0" applyFont="1" applyBorder="1" applyAlignment="1">
      <alignment/>
    </xf>
    <xf numFmtId="1" fontId="3" fillId="6" borderId="47" xfId="0" applyNumberFormat="1" applyFont="1" applyFill="1" applyBorder="1" applyAlignment="1">
      <alignment horizontal="right" vertical="center"/>
    </xf>
    <xf numFmtId="1" fontId="3" fillId="6" borderId="49" xfId="0" applyNumberFormat="1" applyFont="1" applyFill="1" applyBorder="1" applyAlignment="1">
      <alignment horizontal="right" vertical="center"/>
    </xf>
    <xf numFmtId="1" fontId="3" fillId="6" borderId="45" xfId="0" applyNumberFormat="1" applyFont="1" applyFill="1" applyBorder="1" applyAlignment="1">
      <alignment horizontal="right" vertical="center"/>
    </xf>
    <xf numFmtId="0" fontId="0" fillId="4" borderId="82" xfId="0" applyFont="1" applyFill="1" applyBorder="1" applyAlignment="1">
      <alignment vertical="center"/>
    </xf>
    <xf numFmtId="0" fontId="0" fillId="4" borderId="79" xfId="0" applyFont="1" applyFill="1" applyBorder="1" applyAlignment="1">
      <alignment vertical="center"/>
    </xf>
    <xf numFmtId="176" fontId="9" fillId="3" borderId="82" xfId="15" applyNumberFormat="1" applyFont="1" applyFill="1" applyBorder="1" applyAlignment="1">
      <alignment horizontal="right" vertical="center"/>
    </xf>
    <xf numFmtId="176" fontId="9" fillId="3" borderId="83" xfId="15" applyNumberFormat="1" applyFont="1" applyFill="1" applyBorder="1" applyAlignment="1">
      <alignment horizontal="right" vertical="center"/>
    </xf>
    <xf numFmtId="176" fontId="9" fillId="2" borderId="84" xfId="15" applyNumberFormat="1" applyFont="1" applyFill="1" applyBorder="1" applyAlignment="1">
      <alignment horizontal="right" vertical="center"/>
    </xf>
    <xf numFmtId="176" fontId="9" fillId="2" borderId="83" xfId="15" applyNumberFormat="1" applyFont="1" applyFill="1" applyBorder="1" applyAlignment="1">
      <alignment horizontal="right" vertical="center"/>
    </xf>
    <xf numFmtId="0" fontId="0" fillId="4" borderId="85" xfId="0" applyFont="1" applyFill="1" applyBorder="1" applyAlignment="1">
      <alignment vertical="center"/>
    </xf>
    <xf numFmtId="0" fontId="0" fillId="4" borderId="86" xfId="0" applyFont="1" applyFill="1" applyBorder="1" applyAlignment="1">
      <alignment vertical="center"/>
    </xf>
    <xf numFmtId="176" fontId="9" fillId="3" borderId="85" xfId="15" applyNumberFormat="1" applyFont="1" applyFill="1" applyBorder="1" applyAlignment="1">
      <alignment horizontal="right" vertical="center"/>
    </xf>
    <xf numFmtId="176" fontId="9" fillId="3" borderId="87" xfId="15" applyNumberFormat="1" applyFont="1" applyFill="1" applyBorder="1" applyAlignment="1">
      <alignment horizontal="right" vertical="center"/>
    </xf>
    <xf numFmtId="176" fontId="9" fillId="3" borderId="88" xfId="15" applyNumberFormat="1" applyFont="1" applyFill="1" applyBorder="1" applyAlignment="1">
      <alignment horizontal="right" vertical="center"/>
    </xf>
    <xf numFmtId="176" fontId="9" fillId="2" borderId="87" xfId="15" applyNumberFormat="1" applyFont="1" applyFill="1" applyBorder="1" applyAlignment="1">
      <alignment horizontal="right" vertical="center"/>
    </xf>
    <xf numFmtId="176" fontId="9" fillId="2" borderId="88" xfId="15" applyNumberFormat="1" applyFont="1" applyFill="1" applyBorder="1" applyAlignment="1">
      <alignment horizontal="right" vertical="center"/>
    </xf>
    <xf numFmtId="0" fontId="3" fillId="5" borderId="89" xfId="0" applyFont="1" applyFill="1" applyBorder="1" applyAlignment="1">
      <alignment horizontal="center" vertical="center"/>
    </xf>
    <xf numFmtId="0" fontId="3" fillId="3" borderId="89" xfId="0" applyFont="1" applyFill="1" applyBorder="1" applyAlignment="1">
      <alignment horizontal="center" vertical="center"/>
    </xf>
    <xf numFmtId="0" fontId="3" fillId="2" borderId="89" xfId="0" applyFont="1" applyFill="1" applyBorder="1" applyAlignment="1">
      <alignment horizontal="center" vertical="center"/>
    </xf>
    <xf numFmtId="184" fontId="3" fillId="5" borderId="41" xfId="0" applyNumberFormat="1" applyFont="1" applyFill="1" applyBorder="1" applyAlignment="1">
      <alignment vertical="center"/>
    </xf>
    <xf numFmtId="184" fontId="3" fillId="3" borderId="37" xfId="0" applyNumberFormat="1" applyFont="1" applyFill="1" applyBorder="1" applyAlignment="1">
      <alignment vertical="center"/>
    </xf>
    <xf numFmtId="184" fontId="3" fillId="3" borderId="33" xfId="0" applyNumberFormat="1" applyFont="1" applyFill="1" applyBorder="1" applyAlignment="1">
      <alignment vertical="center"/>
    </xf>
    <xf numFmtId="184" fontId="3" fillId="3" borderId="75" xfId="0" applyNumberFormat="1" applyFont="1" applyFill="1" applyBorder="1" applyAlignment="1">
      <alignment vertical="center"/>
    </xf>
    <xf numFmtId="184" fontId="3" fillId="3" borderId="41" xfId="0" applyNumberFormat="1" applyFont="1" applyFill="1" applyBorder="1" applyAlignment="1">
      <alignment vertical="center"/>
    </xf>
    <xf numFmtId="184" fontId="3" fillId="3" borderId="90" xfId="0" applyNumberFormat="1" applyFont="1" applyFill="1" applyBorder="1" applyAlignment="1">
      <alignment vertical="center"/>
    </xf>
    <xf numFmtId="184" fontId="3" fillId="3" borderId="89" xfId="0" applyNumberFormat="1" applyFont="1" applyFill="1" applyBorder="1" applyAlignment="1">
      <alignment vertical="center"/>
    </xf>
    <xf numFmtId="184" fontId="3" fillId="3" borderId="91" xfId="0" applyNumberFormat="1" applyFont="1" applyFill="1" applyBorder="1" applyAlignment="1">
      <alignment vertical="center"/>
    </xf>
    <xf numFmtId="184" fontId="3" fillId="3" borderId="92" xfId="0" applyNumberFormat="1" applyFont="1" applyFill="1" applyBorder="1" applyAlignment="1">
      <alignment vertical="center"/>
    </xf>
    <xf numFmtId="1" fontId="3" fillId="3" borderId="93" xfId="0" applyNumberFormat="1" applyFont="1" applyFill="1" applyBorder="1" applyAlignment="1">
      <alignment vertical="center"/>
    </xf>
    <xf numFmtId="176" fontId="3" fillId="3" borderId="11" xfId="15" applyNumberFormat="1" applyFont="1" applyFill="1" applyBorder="1" applyAlignment="1">
      <alignment vertical="center"/>
    </xf>
    <xf numFmtId="0" fontId="3" fillId="3" borderId="94" xfId="0" applyFont="1" applyFill="1" applyBorder="1" applyAlignment="1">
      <alignment horizontal="center" vertical="center"/>
    </xf>
    <xf numFmtId="1" fontId="3" fillId="3" borderId="95" xfId="0" applyNumberFormat="1" applyFont="1" applyFill="1" applyBorder="1" applyAlignment="1">
      <alignment vertical="center"/>
    </xf>
    <xf numFmtId="176" fontId="3" fillId="3" borderId="96" xfId="15" applyNumberFormat="1" applyFont="1" applyFill="1" applyBorder="1" applyAlignment="1">
      <alignment vertical="center"/>
    </xf>
    <xf numFmtId="176" fontId="9" fillId="3" borderId="90" xfId="15" applyNumberFormat="1" applyFont="1" applyFill="1" applyBorder="1" applyAlignment="1">
      <alignment horizontal="right" vertical="center"/>
    </xf>
    <xf numFmtId="176" fontId="9" fillId="3" borderId="47" xfId="15" applyNumberFormat="1" applyFont="1" applyFill="1" applyBorder="1" applyAlignment="1">
      <alignment horizontal="right" vertical="center"/>
    </xf>
    <xf numFmtId="38" fontId="3" fillId="2" borderId="97" xfId="17" applyFont="1" applyFill="1" applyBorder="1" applyAlignment="1">
      <alignment horizontal="right" vertical="center"/>
    </xf>
    <xf numFmtId="38" fontId="3" fillId="2" borderId="90" xfId="17" applyFont="1" applyFill="1" applyBorder="1" applyAlignment="1">
      <alignment horizontal="right" vertical="center"/>
    </xf>
    <xf numFmtId="38" fontId="3" fillId="2" borderId="23" xfId="17" applyFont="1" applyFill="1" applyBorder="1" applyAlignment="1">
      <alignment horizontal="right" vertical="center"/>
    </xf>
    <xf numFmtId="38" fontId="3" fillId="2" borderId="47" xfId="17" applyFont="1" applyFill="1" applyBorder="1" applyAlignment="1">
      <alignment horizontal="right" vertical="center"/>
    </xf>
    <xf numFmtId="38" fontId="3" fillId="2" borderId="0" xfId="17" applyFont="1" applyFill="1" applyBorder="1" applyAlignment="1">
      <alignment horizontal="right" vertical="center"/>
    </xf>
    <xf numFmtId="38" fontId="3" fillId="2" borderId="49" xfId="17" applyFont="1" applyFill="1" applyBorder="1" applyAlignment="1">
      <alignment horizontal="right" vertical="center"/>
    </xf>
    <xf numFmtId="176" fontId="9" fillId="2" borderId="47" xfId="15" applyNumberFormat="1" applyFont="1" applyFill="1" applyBorder="1" applyAlignment="1">
      <alignment horizontal="right" vertical="center"/>
    </xf>
    <xf numFmtId="176" fontId="9" fillId="2" borderId="25" xfId="15" applyNumberFormat="1" applyFont="1" applyFill="1" applyBorder="1" applyAlignment="1">
      <alignment horizontal="right" vertical="center"/>
    </xf>
    <xf numFmtId="0" fontId="3" fillId="2" borderId="94" xfId="0" applyFont="1" applyFill="1" applyBorder="1" applyAlignment="1">
      <alignment horizontal="center" vertical="center"/>
    </xf>
    <xf numFmtId="184" fontId="3" fillId="3" borderId="18" xfId="0" applyNumberFormat="1" applyFont="1" applyFill="1" applyBorder="1" applyAlignment="1">
      <alignment vertical="center"/>
    </xf>
    <xf numFmtId="184" fontId="3" fillId="3" borderId="31" xfId="0" applyNumberFormat="1" applyFont="1" applyFill="1" applyBorder="1" applyAlignment="1">
      <alignment vertical="center"/>
    </xf>
    <xf numFmtId="184" fontId="3" fillId="3" borderId="15" xfId="0" applyNumberFormat="1" applyFont="1" applyFill="1" applyBorder="1" applyAlignment="1">
      <alignment vertical="center"/>
    </xf>
    <xf numFmtId="184" fontId="3" fillId="3" borderId="39" xfId="0" applyNumberFormat="1" applyFont="1" applyFill="1" applyBorder="1" applyAlignment="1">
      <alignment vertical="center"/>
    </xf>
    <xf numFmtId="0" fontId="3" fillId="5" borderId="45" xfId="0" applyFont="1" applyFill="1" applyBorder="1" applyAlignment="1">
      <alignment horizontal="center" vertical="center"/>
    </xf>
    <xf numFmtId="0" fontId="3" fillId="3" borderId="98" xfId="0" applyFont="1" applyFill="1" applyBorder="1" applyAlignment="1">
      <alignment horizontal="center" vertical="center"/>
    </xf>
    <xf numFmtId="176" fontId="9" fillId="3" borderId="53" xfId="15" applyNumberFormat="1" applyFont="1" applyFill="1" applyBorder="1" applyAlignment="1">
      <alignment horizontal="right" vertical="center"/>
    </xf>
    <xf numFmtId="176" fontId="9" fillId="3" borderId="22" xfId="15" applyNumberFormat="1" applyFont="1" applyFill="1" applyBorder="1" applyAlignment="1">
      <alignment horizontal="right" vertical="center"/>
    </xf>
    <xf numFmtId="176" fontId="9" fillId="3" borderId="30" xfId="15" applyNumberFormat="1" applyFont="1" applyFill="1" applyBorder="1" applyAlignment="1">
      <alignment horizontal="right" vertical="center"/>
    </xf>
    <xf numFmtId="176" fontId="9" fillId="3" borderId="35" xfId="15" applyNumberFormat="1" applyFont="1" applyFill="1" applyBorder="1" applyAlignment="1">
      <alignment horizontal="right" vertical="center"/>
    </xf>
    <xf numFmtId="176" fontId="9" fillId="3" borderId="30" xfId="15" applyNumberFormat="1" applyFont="1" applyFill="1" applyBorder="1" applyAlignment="1" quotePrefix="1">
      <alignment horizontal="right" vertical="center"/>
    </xf>
    <xf numFmtId="176" fontId="9" fillId="3" borderId="24" xfId="15" applyNumberFormat="1" applyFont="1" applyFill="1" applyBorder="1" applyAlignment="1">
      <alignment horizontal="right" vertical="center"/>
    </xf>
    <xf numFmtId="176" fontId="9" fillId="2" borderId="22" xfId="15" applyNumberFormat="1" applyFont="1" applyFill="1" applyBorder="1" applyAlignment="1">
      <alignment horizontal="right" vertical="center"/>
    </xf>
    <xf numFmtId="176" fontId="9" fillId="2" borderId="30" xfId="15" applyNumberFormat="1" applyFont="1" applyFill="1" applyBorder="1" applyAlignment="1">
      <alignment horizontal="right" vertical="center"/>
    </xf>
    <xf numFmtId="176" fontId="9" fillId="2" borderId="35" xfId="15" applyNumberFormat="1" applyFont="1" applyFill="1" applyBorder="1" applyAlignment="1">
      <alignment horizontal="right" vertical="center"/>
    </xf>
    <xf numFmtId="176" fontId="9" fillId="2" borderId="30" xfId="15" applyNumberFormat="1" applyFont="1" applyFill="1" applyBorder="1" applyAlignment="1" quotePrefix="1">
      <alignment horizontal="right" vertical="center"/>
    </xf>
    <xf numFmtId="176" fontId="9" fillId="2" borderId="24" xfId="15" applyNumberFormat="1" applyFont="1" applyFill="1" applyBorder="1" applyAlignment="1">
      <alignment horizontal="right" vertical="center"/>
    </xf>
    <xf numFmtId="176" fontId="9" fillId="3" borderId="99" xfId="15" applyNumberFormat="1" applyFont="1" applyFill="1" applyBorder="1" applyAlignment="1">
      <alignment horizontal="right" vertical="center"/>
    </xf>
    <xf numFmtId="176" fontId="9" fillId="2" borderId="100" xfId="15" applyNumberFormat="1" applyFont="1" applyFill="1" applyBorder="1" applyAlignment="1">
      <alignment horizontal="right" vertical="center"/>
    </xf>
    <xf numFmtId="38" fontId="3" fillId="2" borderId="22" xfId="17" applyFont="1" applyFill="1" applyBorder="1" applyAlignment="1">
      <alignment horizontal="right" vertical="center"/>
    </xf>
    <xf numFmtId="38" fontId="3" fillId="2" borderId="30" xfId="17" applyFont="1" applyFill="1" applyBorder="1" applyAlignment="1">
      <alignment horizontal="right" vertical="center"/>
    </xf>
    <xf numFmtId="38" fontId="3" fillId="2" borderId="35" xfId="17" applyFont="1" applyFill="1" applyBorder="1" applyAlignment="1">
      <alignment horizontal="right" vertical="center"/>
    </xf>
    <xf numFmtId="38" fontId="3" fillId="2" borderId="30" xfId="17" applyFont="1" applyFill="1" applyBorder="1" applyAlignment="1" quotePrefix="1">
      <alignment horizontal="right" vertical="center"/>
    </xf>
    <xf numFmtId="38" fontId="3" fillId="2" borderId="24" xfId="17" applyFont="1" applyFill="1" applyBorder="1" applyAlignment="1">
      <alignment horizontal="right" vertical="center"/>
    </xf>
    <xf numFmtId="176" fontId="3" fillId="2" borderId="49" xfId="15" applyNumberFormat="1" applyFont="1" applyFill="1" applyBorder="1" applyAlignment="1">
      <alignment horizontal="right" vertical="center"/>
    </xf>
    <xf numFmtId="0" fontId="3" fillId="2" borderId="101" xfId="0" applyFont="1" applyFill="1" applyBorder="1" applyAlignment="1">
      <alignment horizontal="center" vertical="center"/>
    </xf>
    <xf numFmtId="176" fontId="3" fillId="2" borderId="70" xfId="15" applyNumberFormat="1" applyFont="1" applyFill="1" applyBorder="1" applyAlignment="1">
      <alignment horizontal="right" vertical="center"/>
    </xf>
    <xf numFmtId="176" fontId="3" fillId="2" borderId="65" xfId="15" applyNumberFormat="1" applyFont="1" applyFill="1" applyBorder="1" applyAlignment="1">
      <alignment horizontal="right" vertical="center"/>
    </xf>
    <xf numFmtId="1" fontId="3" fillId="3" borderId="13" xfId="0" applyNumberFormat="1" applyFont="1" applyFill="1" applyBorder="1" applyAlignment="1">
      <alignment vertical="center"/>
    </xf>
    <xf numFmtId="176" fontId="3" fillId="3" borderId="65" xfId="15" applyNumberFormat="1" applyFont="1" applyFill="1" applyBorder="1" applyAlignment="1">
      <alignment vertical="center"/>
    </xf>
    <xf numFmtId="176" fontId="3" fillId="3" borderId="20" xfId="15" applyNumberFormat="1" applyFont="1" applyFill="1" applyBorder="1" applyAlignment="1">
      <alignment vertical="center"/>
    </xf>
    <xf numFmtId="176" fontId="3" fillId="5" borderId="65" xfId="15" applyNumberFormat="1" applyFont="1" applyFill="1" applyBorder="1" applyAlignment="1">
      <alignment vertical="center"/>
    </xf>
    <xf numFmtId="1" fontId="3" fillId="3" borderId="37" xfId="0" applyNumberFormat="1" applyFont="1" applyFill="1" applyBorder="1" applyAlignment="1">
      <alignment horizontal="right" vertical="center"/>
    </xf>
    <xf numFmtId="1" fontId="3" fillId="3" borderId="11" xfId="0" applyNumberFormat="1" applyFont="1" applyFill="1" applyBorder="1" applyAlignment="1">
      <alignment horizontal="right" vertical="center"/>
    </xf>
    <xf numFmtId="1" fontId="3" fillId="3" borderId="33" xfId="0" applyNumberFormat="1" applyFont="1" applyFill="1" applyBorder="1" applyAlignment="1">
      <alignment horizontal="right" vertical="center"/>
    </xf>
    <xf numFmtId="1" fontId="3" fillId="3" borderId="41" xfId="0" applyNumberFormat="1" applyFont="1" applyFill="1" applyBorder="1" applyAlignment="1">
      <alignment horizontal="right" vertical="center"/>
    </xf>
    <xf numFmtId="1" fontId="3" fillId="3" borderId="97" xfId="0" applyNumberFormat="1" applyFont="1" applyFill="1" applyBorder="1" applyAlignment="1">
      <alignment horizontal="right" vertical="center"/>
    </xf>
    <xf numFmtId="1" fontId="3" fillId="3" borderId="96" xfId="0" applyNumberFormat="1" applyFont="1" applyFill="1" applyBorder="1" applyAlignment="1">
      <alignment horizontal="right" vertical="center"/>
    </xf>
    <xf numFmtId="1" fontId="3" fillId="3" borderId="90" xfId="0" applyNumberFormat="1" applyFont="1" applyFill="1" applyBorder="1" applyAlignment="1">
      <alignment horizontal="right" vertical="center"/>
    </xf>
    <xf numFmtId="1" fontId="3" fillId="3" borderId="89" xfId="0" applyNumberFormat="1" applyFont="1" applyFill="1" applyBorder="1" applyAlignment="1">
      <alignment horizontal="right" vertical="center"/>
    </xf>
    <xf numFmtId="1" fontId="3" fillId="3" borderId="92" xfId="0" applyNumberFormat="1" applyFont="1" applyFill="1" applyBorder="1" applyAlignment="1">
      <alignment horizontal="right" vertical="center"/>
    </xf>
    <xf numFmtId="38" fontId="3" fillId="2" borderId="9" xfId="17" applyFont="1" applyFill="1" applyBorder="1" applyAlignment="1">
      <alignment horizontal="right" vertical="center"/>
    </xf>
    <xf numFmtId="38" fontId="3" fillId="2" borderId="96" xfId="17" applyFont="1" applyFill="1" applyBorder="1" applyAlignment="1">
      <alignment horizontal="right" vertical="center"/>
    </xf>
    <xf numFmtId="176" fontId="9" fillId="2" borderId="102" xfId="15" applyNumberFormat="1" applyFont="1" applyFill="1" applyBorder="1" applyAlignment="1" quotePrefix="1">
      <alignment horizontal="right" vertical="center"/>
    </xf>
    <xf numFmtId="9" fontId="3" fillId="2" borderId="97" xfId="15" applyFont="1" applyFill="1" applyBorder="1" applyAlignment="1">
      <alignment horizontal="right" vertical="center"/>
    </xf>
    <xf numFmtId="9" fontId="3" fillId="2" borderId="90" xfId="15" applyFont="1" applyFill="1" applyBorder="1" applyAlignment="1">
      <alignment horizontal="right" vertical="center"/>
    </xf>
    <xf numFmtId="9" fontId="3" fillId="2" borderId="49" xfId="15" applyFont="1" applyFill="1" applyBorder="1" applyAlignment="1">
      <alignment horizontal="right" vertical="center"/>
    </xf>
    <xf numFmtId="9" fontId="3" fillId="2" borderId="47" xfId="15" applyFont="1" applyFill="1" applyBorder="1" applyAlignment="1">
      <alignment horizontal="right" vertical="center"/>
    </xf>
    <xf numFmtId="9" fontId="3" fillId="2" borderId="0" xfId="15" applyFont="1" applyFill="1" applyBorder="1" applyAlignment="1">
      <alignment horizontal="right" vertical="center"/>
    </xf>
    <xf numFmtId="9" fontId="3" fillId="2" borderId="22" xfId="15" applyFont="1" applyFill="1" applyBorder="1" applyAlignment="1">
      <alignment horizontal="right" vertical="center"/>
    </xf>
    <xf numFmtId="9" fontId="3" fillId="2" borderId="9" xfId="15" applyFont="1" applyFill="1" applyBorder="1" applyAlignment="1">
      <alignment horizontal="right" vertical="center"/>
    </xf>
    <xf numFmtId="9" fontId="3" fillId="2" borderId="35" xfId="15" applyFont="1" applyFill="1" applyBorder="1" applyAlignment="1">
      <alignment horizontal="right" vertical="center"/>
    </xf>
    <xf numFmtId="9" fontId="3" fillId="2" borderId="70" xfId="15" applyFont="1" applyFill="1" applyBorder="1" applyAlignment="1">
      <alignment horizontal="right" vertical="center"/>
    </xf>
    <xf numFmtId="9" fontId="3" fillId="3" borderId="37" xfId="15" applyFont="1" applyFill="1" applyBorder="1" applyAlignment="1">
      <alignment horizontal="right" vertical="center"/>
    </xf>
    <xf numFmtId="9" fontId="3" fillId="3" borderId="11" xfId="15" applyFont="1" applyFill="1" applyBorder="1" applyAlignment="1">
      <alignment horizontal="right" vertical="center"/>
    </xf>
    <xf numFmtId="9" fontId="3" fillId="3" borderId="64" xfId="15" applyFont="1" applyFill="1" applyBorder="1" applyAlignment="1">
      <alignment horizontal="right" vertical="center"/>
    </xf>
    <xf numFmtId="9" fontId="3" fillId="3" borderId="97" xfId="15" applyFont="1" applyFill="1" applyBorder="1" applyAlignment="1">
      <alignment horizontal="right" vertical="center"/>
    </xf>
    <xf numFmtId="9" fontId="3" fillId="3" borderId="96" xfId="15" applyFont="1" applyFill="1" applyBorder="1" applyAlignment="1">
      <alignment horizontal="right" vertical="center"/>
    </xf>
    <xf numFmtId="9" fontId="3" fillId="3" borderId="90" xfId="15" applyFont="1" applyFill="1" applyBorder="1" applyAlignment="1">
      <alignment horizontal="right" vertical="center"/>
    </xf>
    <xf numFmtId="9" fontId="3" fillId="3" borderId="103" xfId="15" applyFont="1" applyFill="1" applyBorder="1" applyAlignment="1">
      <alignment horizontal="right" vertical="center"/>
    </xf>
    <xf numFmtId="9" fontId="3" fillId="3" borderId="21" xfId="15" applyFont="1" applyFill="1" applyBorder="1" applyAlignment="1">
      <alignment vertical="center"/>
    </xf>
    <xf numFmtId="9" fontId="3" fillId="3" borderId="31" xfId="15" applyFont="1" applyFill="1" applyBorder="1" applyAlignment="1">
      <alignment vertical="center"/>
    </xf>
    <xf numFmtId="9" fontId="3" fillId="3" borderId="18" xfId="15" applyFont="1" applyFill="1" applyBorder="1" applyAlignment="1">
      <alignment vertical="center"/>
    </xf>
    <xf numFmtId="9" fontId="3" fillId="3" borderId="15" xfId="15" applyFont="1" applyFill="1" applyBorder="1" applyAlignment="1">
      <alignment vertical="center"/>
    </xf>
    <xf numFmtId="9" fontId="3" fillId="3" borderId="20" xfId="15" applyFont="1" applyFill="1" applyBorder="1" applyAlignment="1">
      <alignment vertical="center"/>
    </xf>
    <xf numFmtId="9" fontId="3" fillId="3" borderId="97" xfId="15" applyFont="1" applyFill="1" applyBorder="1" applyAlignment="1">
      <alignment vertical="center"/>
    </xf>
    <xf numFmtId="9" fontId="3" fillId="3" borderId="89" xfId="15" applyFont="1" applyFill="1" applyBorder="1" applyAlignment="1">
      <alignment vertical="center"/>
    </xf>
    <xf numFmtId="9" fontId="3" fillId="3" borderId="90" xfId="15" applyFont="1" applyFill="1" applyBorder="1" applyAlignment="1">
      <alignment vertical="center"/>
    </xf>
    <xf numFmtId="9" fontId="3" fillId="3" borderId="91" xfId="15" applyFont="1" applyFill="1" applyBorder="1" applyAlignment="1">
      <alignment vertical="center"/>
    </xf>
    <xf numFmtId="9" fontId="3" fillId="3" borderId="103" xfId="15" applyFont="1" applyFill="1" applyBorder="1" applyAlignment="1">
      <alignment vertical="center"/>
    </xf>
    <xf numFmtId="9" fontId="3" fillId="3" borderId="104" xfId="15" applyFont="1" applyFill="1" applyBorder="1" applyAlignment="1">
      <alignment vertical="center"/>
    </xf>
    <xf numFmtId="9" fontId="3" fillId="2" borderId="89" xfId="15" applyFont="1" applyFill="1" applyBorder="1" applyAlignment="1">
      <alignment horizontal="right" vertical="center"/>
    </xf>
    <xf numFmtId="9" fontId="3" fillId="2" borderId="103" xfId="15" applyFont="1" applyFill="1" applyBorder="1" applyAlignment="1" quotePrefix="1">
      <alignment horizontal="right" vertical="center"/>
    </xf>
    <xf numFmtId="9" fontId="3" fillId="2" borderId="104" xfId="15" applyFont="1" applyFill="1" applyBorder="1" applyAlignment="1">
      <alignment horizontal="right" vertical="center"/>
    </xf>
    <xf numFmtId="9" fontId="3" fillId="2" borderId="74" xfId="15" applyFont="1" applyFill="1" applyBorder="1" applyAlignment="1">
      <alignment horizontal="right" vertical="center"/>
    </xf>
    <xf numFmtId="9" fontId="3" fillId="2" borderId="45" xfId="15" applyFont="1" applyFill="1" applyBorder="1" applyAlignment="1">
      <alignment horizontal="right" vertical="center"/>
    </xf>
    <xf numFmtId="9" fontId="3" fillId="2" borderId="76" xfId="15" applyFont="1" applyFill="1" applyBorder="1" applyAlignment="1" quotePrefix="1">
      <alignment horizontal="right" vertical="center"/>
    </xf>
    <xf numFmtId="9" fontId="3" fillId="2" borderId="71" xfId="15" applyFont="1" applyFill="1" applyBorder="1" applyAlignment="1">
      <alignment horizontal="right" vertical="center"/>
    </xf>
    <xf numFmtId="9" fontId="3" fillId="2" borderId="30" xfId="15" applyFont="1" applyFill="1" applyBorder="1" applyAlignment="1">
      <alignment horizontal="right" vertical="center"/>
    </xf>
    <xf numFmtId="9" fontId="3" fillId="2" borderId="70" xfId="15" applyFont="1" applyFill="1" applyBorder="1" applyAlignment="1" quotePrefix="1">
      <alignment horizontal="right" vertical="center"/>
    </xf>
    <xf numFmtId="1" fontId="3" fillId="3" borderId="75" xfId="0" applyNumberFormat="1" applyFont="1" applyFill="1" applyBorder="1" applyAlignment="1">
      <alignment horizontal="right" vertical="center"/>
    </xf>
    <xf numFmtId="1" fontId="3" fillId="3" borderId="91" xfId="0" applyNumberFormat="1" applyFont="1" applyFill="1" applyBorder="1" applyAlignment="1">
      <alignment horizontal="right" vertical="center"/>
    </xf>
    <xf numFmtId="1" fontId="3" fillId="3" borderId="15" xfId="0" applyNumberFormat="1" applyFont="1" applyFill="1" applyBorder="1" applyAlignment="1">
      <alignment horizontal="right" vertical="center"/>
    </xf>
    <xf numFmtId="9" fontId="3" fillId="2" borderId="30" xfId="15" applyFont="1" applyFill="1" applyBorder="1" applyAlignment="1" quotePrefix="1">
      <alignment horizontal="right" vertical="center"/>
    </xf>
    <xf numFmtId="9" fontId="3" fillId="2" borderId="24" xfId="15" applyFont="1" applyFill="1" applyBorder="1" applyAlignment="1">
      <alignment horizontal="right" vertical="center"/>
    </xf>
    <xf numFmtId="9" fontId="3" fillId="3" borderId="33" xfId="15" applyFont="1" applyFill="1" applyBorder="1" applyAlignment="1">
      <alignment horizontal="right" vertical="center"/>
    </xf>
    <xf numFmtId="9" fontId="3" fillId="3" borderId="75" xfId="15" applyFont="1" applyFill="1" applyBorder="1" applyAlignment="1">
      <alignment horizontal="right" vertical="center"/>
    </xf>
    <xf numFmtId="9" fontId="3" fillId="3" borderId="41" xfId="15" applyFont="1" applyFill="1" applyBorder="1" applyAlignment="1">
      <alignment horizontal="right" vertical="center"/>
    </xf>
    <xf numFmtId="9" fontId="3" fillId="3" borderId="89" xfId="15" applyFont="1" applyFill="1" applyBorder="1" applyAlignment="1">
      <alignment horizontal="right" vertical="center"/>
    </xf>
    <xf numFmtId="9" fontId="3" fillId="3" borderId="91" xfId="15" applyFont="1" applyFill="1" applyBorder="1" applyAlignment="1">
      <alignment horizontal="right" vertical="center"/>
    </xf>
    <xf numFmtId="9" fontId="3" fillId="3" borderId="92" xfId="15" applyFont="1" applyFill="1" applyBorder="1" applyAlignment="1">
      <alignment horizontal="right" vertical="center"/>
    </xf>
    <xf numFmtId="9" fontId="3" fillId="5" borderId="15" xfId="15" applyFont="1" applyFill="1" applyBorder="1" applyAlignment="1">
      <alignment horizontal="right" vertical="center"/>
    </xf>
    <xf numFmtId="176" fontId="3" fillId="2" borderId="103" xfId="15" applyNumberFormat="1" applyFont="1" applyFill="1" applyBorder="1" applyAlignment="1">
      <alignment horizontal="right" vertical="center"/>
    </xf>
    <xf numFmtId="176" fontId="3" fillId="3" borderId="65" xfId="15" applyNumberFormat="1" applyFont="1" applyFill="1" applyBorder="1" applyAlignment="1">
      <alignment horizontal="right" vertical="center"/>
    </xf>
    <xf numFmtId="176" fontId="3" fillId="3" borderId="20" xfId="15" applyNumberFormat="1" applyFont="1" applyFill="1" applyBorder="1" applyAlignment="1">
      <alignment horizontal="right" vertical="center"/>
    </xf>
    <xf numFmtId="0" fontId="1" fillId="0" borderId="43" xfId="0" applyFont="1" applyBorder="1" applyAlignment="1">
      <alignment vertical="center"/>
    </xf>
    <xf numFmtId="0" fontId="15" fillId="0" borderId="0" xfId="0" applyFont="1" applyBorder="1" applyAlignment="1">
      <alignment/>
    </xf>
    <xf numFmtId="0" fontId="0" fillId="0" borderId="0" xfId="0" applyFont="1" applyBorder="1" applyAlignment="1">
      <alignment/>
    </xf>
    <xf numFmtId="0" fontId="7" fillId="0" borderId="0" xfId="0" applyFont="1" applyBorder="1" applyAlignment="1">
      <alignment/>
    </xf>
    <xf numFmtId="0" fontId="3" fillId="3" borderId="101" xfId="0" applyFont="1" applyFill="1" applyBorder="1" applyAlignment="1">
      <alignment horizontal="center" vertical="center"/>
    </xf>
    <xf numFmtId="0" fontId="3" fillId="2" borderId="72" xfId="0" applyFont="1" applyFill="1" applyBorder="1" applyAlignment="1">
      <alignment horizontal="center" vertical="center"/>
    </xf>
    <xf numFmtId="0" fontId="3" fillId="2" borderId="67" xfId="0" applyFont="1" applyFill="1" applyBorder="1" applyAlignment="1">
      <alignment horizontal="center" vertical="center"/>
    </xf>
    <xf numFmtId="176" fontId="9" fillId="3" borderId="100" xfId="15" applyNumberFormat="1" applyFont="1" applyFill="1" applyBorder="1" applyAlignment="1">
      <alignment horizontal="right" vertical="center"/>
    </xf>
    <xf numFmtId="0" fontId="5" fillId="0" borderId="0" xfId="0" applyFont="1" applyAlignment="1">
      <alignment vertical="center"/>
    </xf>
    <xf numFmtId="0" fontId="5" fillId="0" borderId="43" xfId="0" applyFont="1" applyBorder="1" applyAlignment="1">
      <alignment vertical="center"/>
    </xf>
    <xf numFmtId="1" fontId="9" fillId="3" borderId="76" xfId="0" applyNumberFormat="1" applyFont="1" applyFill="1" applyBorder="1" applyAlignment="1">
      <alignment horizontal="right" vertical="center"/>
    </xf>
    <xf numFmtId="1" fontId="3" fillId="5" borderId="102" xfId="0" applyNumberFormat="1" applyFont="1" applyFill="1" applyBorder="1" applyAlignment="1">
      <alignment horizontal="right" vertical="center"/>
    </xf>
    <xf numFmtId="1" fontId="3" fillId="5" borderId="105" xfId="0" applyNumberFormat="1" applyFont="1" applyFill="1" applyBorder="1" applyAlignment="1">
      <alignment horizontal="right" vertical="center"/>
    </xf>
    <xf numFmtId="1" fontId="3" fillId="5" borderId="70"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9" fillId="0" borderId="0" xfId="0" applyFont="1" applyFill="1" applyBorder="1" applyAlignment="1">
      <alignment horizontal="right" vertical="center"/>
    </xf>
    <xf numFmtId="38" fontId="9" fillId="0" borderId="0" xfId="17" applyFont="1" applyFill="1" applyBorder="1" applyAlignment="1">
      <alignment horizontal="right" vertical="center"/>
    </xf>
    <xf numFmtId="176" fontId="3" fillId="5" borderId="74" xfId="15" applyNumberFormat="1" applyFont="1" applyFill="1" applyBorder="1" applyAlignment="1">
      <alignment horizontal="right" vertical="center"/>
    </xf>
    <xf numFmtId="176" fontId="3" fillId="5" borderId="57" xfId="15" applyNumberFormat="1" applyFont="1" applyFill="1" applyBorder="1" applyAlignment="1">
      <alignment horizontal="right" vertical="center"/>
    </xf>
    <xf numFmtId="176" fontId="3" fillId="5" borderId="62" xfId="15" applyNumberFormat="1" applyFont="1" applyFill="1" applyBorder="1" applyAlignment="1">
      <alignment horizontal="right" vertical="center"/>
    </xf>
    <xf numFmtId="176" fontId="9" fillId="3" borderId="74" xfId="15" applyNumberFormat="1" applyFont="1" applyFill="1" applyBorder="1" applyAlignment="1">
      <alignment horizontal="right" vertical="center"/>
    </xf>
    <xf numFmtId="176" fontId="9" fillId="3" borderId="61" xfId="15" applyNumberFormat="1" applyFont="1" applyFill="1" applyBorder="1" applyAlignment="1">
      <alignment horizontal="right" vertical="center"/>
    </xf>
    <xf numFmtId="176" fontId="9" fillId="3" borderId="104" xfId="15" applyNumberFormat="1" applyFont="1" applyFill="1" applyBorder="1" applyAlignment="1">
      <alignment horizontal="right" vertical="center"/>
    </xf>
    <xf numFmtId="176" fontId="9" fillId="3" borderId="106" xfId="15" applyNumberFormat="1" applyFont="1" applyFill="1" applyBorder="1" applyAlignment="1">
      <alignment horizontal="right" vertical="center"/>
    </xf>
    <xf numFmtId="176" fontId="9" fillId="3" borderId="57" xfId="15" applyNumberFormat="1" applyFont="1" applyFill="1" applyBorder="1" applyAlignment="1">
      <alignment horizontal="right" vertical="center"/>
    </xf>
    <xf numFmtId="176" fontId="9" fillId="3" borderId="62" xfId="15" applyNumberFormat="1" applyFont="1" applyFill="1" applyBorder="1" applyAlignment="1">
      <alignment horizontal="right" vertical="center"/>
    </xf>
    <xf numFmtId="176" fontId="9" fillId="2" borderId="106" xfId="15" applyNumberFormat="1" applyFont="1" applyFill="1" applyBorder="1" applyAlignment="1">
      <alignment horizontal="right" vertical="center"/>
    </xf>
    <xf numFmtId="176" fontId="9" fillId="2" borderId="74" xfId="15" applyNumberFormat="1" applyFont="1" applyFill="1" applyBorder="1" applyAlignment="1">
      <alignment horizontal="right" vertical="center"/>
    </xf>
    <xf numFmtId="176" fontId="9" fillId="2" borderId="62" xfId="15" applyNumberFormat="1" applyFont="1" applyFill="1" applyBorder="1" applyAlignment="1">
      <alignment horizontal="right" vertical="center"/>
    </xf>
    <xf numFmtId="176" fontId="3" fillId="5" borderId="47" xfId="15" applyNumberFormat="1" applyFont="1" applyFill="1" applyBorder="1" applyAlignment="1">
      <alignment horizontal="right" vertical="center"/>
    </xf>
    <xf numFmtId="176" fontId="3" fillId="5" borderId="53" xfId="15" applyNumberFormat="1" applyFont="1" applyFill="1" applyBorder="1" applyAlignment="1">
      <alignment horizontal="right" vertical="center"/>
    </xf>
    <xf numFmtId="176" fontId="3" fillId="5" borderId="38" xfId="15" applyNumberFormat="1" applyFont="1" applyFill="1" applyBorder="1" applyAlignment="1">
      <alignment horizontal="right" vertical="center"/>
    </xf>
    <xf numFmtId="176" fontId="3" fillId="5" borderId="49" xfId="15" applyNumberFormat="1" applyFont="1" applyFill="1" applyBorder="1" applyAlignment="1">
      <alignment horizontal="right" vertical="center"/>
    </xf>
    <xf numFmtId="176" fontId="3" fillId="5" borderId="54" xfId="15" applyNumberFormat="1" applyFont="1" applyFill="1" applyBorder="1" applyAlignment="1">
      <alignment horizontal="right" vertical="center"/>
    </xf>
    <xf numFmtId="176" fontId="3" fillId="5" borderId="12" xfId="15" applyNumberFormat="1" applyFont="1" applyFill="1" applyBorder="1" applyAlignment="1">
      <alignment horizontal="right" vertical="center"/>
    </xf>
    <xf numFmtId="176" fontId="9" fillId="3" borderId="49" xfId="15" applyNumberFormat="1" applyFont="1" applyFill="1" applyBorder="1" applyAlignment="1">
      <alignment horizontal="right" vertical="center"/>
    </xf>
    <xf numFmtId="176" fontId="9" fillId="3" borderId="11" xfId="15" applyNumberFormat="1" applyFont="1" applyFill="1" applyBorder="1" applyAlignment="1">
      <alignment horizontal="right" vertical="center"/>
    </xf>
    <xf numFmtId="176" fontId="9" fillId="3" borderId="96" xfId="15" applyNumberFormat="1" applyFont="1" applyFill="1" applyBorder="1" applyAlignment="1">
      <alignment horizontal="right" vertical="center"/>
    </xf>
    <xf numFmtId="176" fontId="9" fillId="3" borderId="10" xfId="15" applyNumberFormat="1" applyFont="1" applyFill="1" applyBorder="1" applyAlignment="1">
      <alignment horizontal="right" vertical="center"/>
    </xf>
    <xf numFmtId="176" fontId="9" fillId="3" borderId="54" xfId="15" applyNumberFormat="1" applyFont="1" applyFill="1" applyBorder="1" applyAlignment="1">
      <alignment horizontal="right" vertical="center"/>
    </xf>
    <xf numFmtId="176" fontId="9" fillId="3" borderId="12" xfId="15" applyNumberFormat="1" applyFont="1" applyFill="1" applyBorder="1" applyAlignment="1">
      <alignment horizontal="right" vertical="center"/>
    </xf>
    <xf numFmtId="176" fontId="3" fillId="5" borderId="76" xfId="15" applyNumberFormat="1" applyFont="1" applyFill="1" applyBorder="1" applyAlignment="1">
      <alignment horizontal="right" vertical="center"/>
    </xf>
    <xf numFmtId="176" fontId="3" fillId="5" borderId="103" xfId="15" applyNumberFormat="1" applyFont="1" applyFill="1" applyBorder="1" applyAlignment="1">
      <alignment horizontal="right" vertical="center"/>
    </xf>
    <xf numFmtId="176" fontId="3" fillId="5" borderId="65" xfId="15" applyNumberFormat="1" applyFont="1" applyFill="1" applyBorder="1" applyAlignment="1">
      <alignment horizontal="right" vertical="center"/>
    </xf>
    <xf numFmtId="176" fontId="9" fillId="3" borderId="76" xfId="15" applyNumberFormat="1" applyFont="1" applyFill="1" applyBorder="1" applyAlignment="1">
      <alignment horizontal="right" vertical="center"/>
    </xf>
    <xf numFmtId="176" fontId="9" fillId="3" borderId="64" xfId="15" applyNumberFormat="1" applyFont="1" applyFill="1" applyBorder="1" applyAlignment="1">
      <alignment horizontal="right" vertical="center"/>
    </xf>
    <xf numFmtId="176" fontId="9" fillId="3" borderId="103" xfId="15" applyNumberFormat="1" applyFont="1" applyFill="1" applyBorder="1" applyAlignment="1">
      <alignment horizontal="right" vertical="center"/>
    </xf>
    <xf numFmtId="176" fontId="9" fillId="3" borderId="107" xfId="15" applyNumberFormat="1" applyFont="1" applyFill="1" applyBorder="1" applyAlignment="1">
      <alignment horizontal="right" vertical="center"/>
    </xf>
    <xf numFmtId="176" fontId="9" fillId="3" borderId="59" xfId="15" applyNumberFormat="1" applyFont="1" applyFill="1" applyBorder="1" applyAlignment="1">
      <alignment horizontal="right" vertical="center"/>
    </xf>
    <xf numFmtId="176" fontId="9" fillId="3" borderId="65" xfId="15" applyNumberFormat="1" applyFont="1" applyFill="1" applyBorder="1" applyAlignment="1">
      <alignment horizontal="right" vertical="center"/>
    </xf>
    <xf numFmtId="176" fontId="9" fillId="2" borderId="107" xfId="15" applyNumberFormat="1" applyFont="1" applyFill="1" applyBorder="1" applyAlignment="1">
      <alignment horizontal="right" vertical="center"/>
    </xf>
    <xf numFmtId="38" fontId="9" fillId="0" borderId="0" xfId="17" applyFont="1" applyAlignment="1">
      <alignment horizontal="right" vertical="center"/>
    </xf>
    <xf numFmtId="1" fontId="9" fillId="3" borderId="43" xfId="0" applyNumberFormat="1" applyFont="1" applyFill="1" applyBorder="1" applyAlignment="1">
      <alignment horizontal="right" vertical="center"/>
    </xf>
    <xf numFmtId="177" fontId="3" fillId="5" borderId="22" xfId="0" applyNumberFormat="1" applyFont="1" applyFill="1" applyBorder="1" applyAlignment="1">
      <alignment horizontal="center" vertical="center"/>
    </xf>
    <xf numFmtId="177" fontId="3" fillId="5" borderId="29" xfId="0" applyNumberFormat="1" applyFont="1" applyFill="1" applyBorder="1" applyAlignment="1">
      <alignment horizontal="center" vertical="center"/>
    </xf>
    <xf numFmtId="177" fontId="9" fillId="3" borderId="22" xfId="0" applyNumberFormat="1" applyFont="1" applyFill="1" applyBorder="1" applyAlignment="1">
      <alignment horizontal="center" vertical="center"/>
    </xf>
    <xf numFmtId="177" fontId="9" fillId="3" borderId="97" xfId="0" applyNumberFormat="1" applyFont="1" applyFill="1" applyBorder="1" applyAlignment="1">
      <alignment horizontal="center" vertical="center"/>
    </xf>
    <xf numFmtId="177" fontId="9" fillId="3" borderId="26" xfId="0" applyNumberFormat="1" applyFont="1" applyFill="1" applyBorder="1" applyAlignment="1">
      <alignment horizontal="center" vertical="center"/>
    </xf>
    <xf numFmtId="177" fontId="9" fillId="3" borderId="29" xfId="0" applyNumberFormat="1" applyFont="1" applyFill="1" applyBorder="1" applyAlignment="1">
      <alignment horizontal="center" vertical="center"/>
    </xf>
    <xf numFmtId="177" fontId="3" fillId="5" borderId="24" xfId="0" applyNumberFormat="1" applyFont="1" applyFill="1" applyBorder="1" applyAlignment="1">
      <alignment horizontal="center" vertical="center"/>
    </xf>
    <xf numFmtId="177" fontId="3" fillId="5" borderId="42" xfId="0" applyNumberFormat="1" applyFont="1" applyFill="1" applyBorder="1" applyAlignment="1">
      <alignment horizontal="center" vertical="center"/>
    </xf>
    <xf numFmtId="177" fontId="9" fillId="3" borderId="24" xfId="0" applyNumberFormat="1" applyFont="1" applyFill="1" applyBorder="1" applyAlignment="1">
      <alignment horizontal="center" vertical="center"/>
    </xf>
    <xf numFmtId="177" fontId="9" fillId="3" borderId="103" xfId="0" applyNumberFormat="1" applyFont="1" applyFill="1" applyBorder="1" applyAlignment="1">
      <alignment horizontal="center" vertical="center"/>
    </xf>
    <xf numFmtId="177" fontId="9" fillId="3" borderId="92" xfId="0" applyNumberFormat="1" applyFont="1" applyFill="1" applyBorder="1" applyAlignment="1">
      <alignment horizontal="center" vertical="center"/>
    </xf>
    <xf numFmtId="177" fontId="9" fillId="3" borderId="39" xfId="0" applyNumberFormat="1" applyFont="1" applyFill="1" applyBorder="1" applyAlignment="1">
      <alignment horizontal="center" vertical="center"/>
    </xf>
    <xf numFmtId="177" fontId="9" fillId="3" borderId="42" xfId="0" applyNumberFormat="1" applyFont="1" applyFill="1" applyBorder="1" applyAlignment="1">
      <alignment horizontal="center" vertical="center"/>
    </xf>
    <xf numFmtId="176" fontId="9" fillId="2" borderId="48" xfId="15" applyNumberFormat="1" applyFont="1" applyFill="1" applyBorder="1" applyAlignment="1">
      <alignment vertical="center"/>
    </xf>
    <xf numFmtId="176" fontId="9" fillId="2" borderId="38" xfId="15" applyNumberFormat="1" applyFont="1" applyFill="1" applyBorder="1" applyAlignment="1">
      <alignment vertical="center"/>
    </xf>
    <xf numFmtId="176" fontId="9" fillId="2" borderId="10" xfId="15" applyNumberFormat="1" applyFont="1" applyFill="1" applyBorder="1" applyAlignment="1">
      <alignment vertical="center"/>
    </xf>
    <xf numFmtId="176" fontId="9" fillId="2" borderId="10" xfId="15" applyNumberFormat="1" applyFont="1" applyFill="1" applyBorder="1" applyAlignment="1" quotePrefix="1">
      <alignment vertical="center"/>
    </xf>
    <xf numFmtId="176" fontId="9" fillId="3" borderId="11" xfId="15" applyNumberFormat="1" applyFont="1" applyFill="1" applyBorder="1" applyAlignment="1">
      <alignment vertical="center"/>
    </xf>
    <xf numFmtId="176" fontId="9" fillId="2" borderId="107" xfId="15" applyNumberFormat="1" applyFont="1" applyFill="1" applyBorder="1" applyAlignment="1">
      <alignment vertical="center"/>
    </xf>
    <xf numFmtId="176" fontId="9" fillId="2" borderId="42" xfId="15" applyNumberFormat="1" applyFont="1" applyFill="1" applyBorder="1" applyAlignment="1">
      <alignment vertical="center"/>
    </xf>
    <xf numFmtId="176" fontId="9" fillId="0" borderId="0" xfId="15" applyNumberFormat="1" applyFont="1" applyFill="1" applyBorder="1" applyAlignment="1">
      <alignment vertical="center"/>
    </xf>
    <xf numFmtId="176" fontId="9" fillId="2" borderId="62" xfId="15" applyNumberFormat="1" applyFont="1" applyFill="1" applyBorder="1" applyAlignment="1">
      <alignment vertical="center"/>
    </xf>
    <xf numFmtId="178" fontId="9" fillId="3" borderId="22" xfId="17" applyNumberFormat="1" applyFont="1" applyFill="1" applyBorder="1" applyAlignment="1">
      <alignment horizontal="center" vertical="center"/>
    </xf>
    <xf numFmtId="178" fontId="9" fillId="2" borderId="23" xfId="17" applyNumberFormat="1" applyFont="1" applyFill="1" applyBorder="1" applyAlignment="1">
      <alignment horizontal="center" vertical="center"/>
    </xf>
    <xf numFmtId="178" fontId="9" fillId="3" borderId="24" xfId="17" applyNumberFormat="1" applyFont="1" applyFill="1" applyBorder="1" applyAlignment="1">
      <alignment horizontal="center" vertical="center"/>
    </xf>
    <xf numFmtId="178" fontId="9" fillId="2" borderId="25" xfId="17" applyNumberFormat="1" applyFont="1" applyFill="1" applyBorder="1" applyAlignment="1">
      <alignment horizontal="center" vertical="center"/>
    </xf>
    <xf numFmtId="178" fontId="9" fillId="2" borderId="42" xfId="17" applyNumberFormat="1" applyFont="1" applyFill="1" applyBorder="1" applyAlignment="1">
      <alignment horizontal="center" vertical="center"/>
    </xf>
    <xf numFmtId="176" fontId="3" fillId="3" borderId="42" xfId="15" applyNumberFormat="1" applyFont="1" applyFill="1" applyBorder="1" applyAlignment="1">
      <alignment horizontal="right" vertical="center"/>
    </xf>
    <xf numFmtId="176" fontId="3" fillId="3" borderId="39" xfId="15" applyNumberFormat="1" applyFont="1" applyFill="1" applyBorder="1" applyAlignment="1">
      <alignment horizontal="right" vertical="center"/>
    </xf>
    <xf numFmtId="176" fontId="3" fillId="2" borderId="24" xfId="15" applyNumberFormat="1" applyFont="1" applyFill="1" applyBorder="1" applyAlignment="1">
      <alignment horizontal="right" vertical="center"/>
    </xf>
    <xf numFmtId="176" fontId="3" fillId="2" borderId="42" xfId="15" applyNumberFormat="1" applyFont="1" applyFill="1" applyBorder="1" applyAlignment="1">
      <alignment horizontal="right" vertical="center"/>
    </xf>
    <xf numFmtId="1" fontId="3" fillId="3" borderId="29" xfId="0" applyNumberFormat="1" applyFont="1" applyFill="1" applyBorder="1" applyAlignment="1">
      <alignment vertical="center"/>
    </xf>
    <xf numFmtId="1" fontId="3" fillId="3" borderId="26" xfId="0" applyNumberFormat="1" applyFont="1" applyFill="1" applyBorder="1" applyAlignment="1">
      <alignment vertical="center"/>
    </xf>
    <xf numFmtId="176" fontId="3" fillId="3" borderId="42" xfId="15" applyNumberFormat="1" applyFont="1" applyFill="1" applyBorder="1" applyAlignment="1">
      <alignment vertical="center"/>
    </xf>
    <xf numFmtId="176" fontId="3" fillId="3" borderId="39" xfId="15" applyNumberFormat="1" applyFont="1" applyFill="1" applyBorder="1" applyAlignment="1">
      <alignment vertical="center"/>
    </xf>
    <xf numFmtId="176" fontId="3" fillId="5" borderId="24" xfId="15" applyNumberFormat="1" applyFont="1" applyFill="1" applyBorder="1" applyAlignment="1">
      <alignment vertical="center"/>
    </xf>
    <xf numFmtId="176" fontId="3" fillId="3" borderId="63" xfId="15" applyNumberFormat="1" applyFont="1" applyFill="1" applyBorder="1" applyAlignment="1">
      <alignment horizontal="right" vertical="center"/>
    </xf>
    <xf numFmtId="176" fontId="3" fillId="3" borderId="64" xfId="15" applyNumberFormat="1" applyFont="1" applyFill="1" applyBorder="1" applyAlignment="1">
      <alignment horizontal="right" vertical="center"/>
    </xf>
    <xf numFmtId="176" fontId="3" fillId="3" borderId="59" xfId="15" applyNumberFormat="1" applyFont="1" applyFill="1" applyBorder="1" applyAlignment="1">
      <alignment horizontal="right" vertical="center"/>
    </xf>
    <xf numFmtId="0" fontId="3" fillId="2" borderId="7" xfId="0" applyFont="1" applyFill="1" applyBorder="1" applyAlignment="1">
      <alignment horizontal="center" vertical="center"/>
    </xf>
    <xf numFmtId="178" fontId="9" fillId="2" borderId="38" xfId="17" applyNumberFormat="1" applyFont="1" applyFill="1" applyBorder="1" applyAlignment="1">
      <alignment horizontal="center" vertical="center"/>
    </xf>
    <xf numFmtId="0" fontId="5" fillId="0" borderId="74" xfId="0" applyFont="1" applyBorder="1" applyAlignment="1">
      <alignment vertical="center"/>
    </xf>
    <xf numFmtId="176" fontId="3" fillId="3" borderId="63" xfId="15" applyNumberFormat="1" applyFont="1" applyFill="1" applyBorder="1" applyAlignment="1">
      <alignment vertical="center"/>
    </xf>
    <xf numFmtId="176" fontId="3" fillId="3" borderId="64" xfId="15" applyNumberFormat="1" applyFont="1" applyFill="1" applyBorder="1" applyAlignment="1">
      <alignment vertical="center"/>
    </xf>
    <xf numFmtId="176" fontId="3" fillId="3" borderId="103" xfId="15" applyNumberFormat="1" applyFont="1" applyFill="1" applyBorder="1" applyAlignment="1">
      <alignment vertical="center"/>
    </xf>
    <xf numFmtId="0" fontId="3" fillId="5" borderId="94" xfId="0" applyFont="1" applyFill="1" applyBorder="1" applyAlignment="1">
      <alignment horizontal="center" vertical="center"/>
    </xf>
    <xf numFmtId="176" fontId="3" fillId="5" borderId="63" xfId="15" applyNumberFormat="1" applyFont="1" applyFill="1" applyBorder="1" applyAlignment="1">
      <alignment vertical="center"/>
    </xf>
    <xf numFmtId="176" fontId="3" fillId="5" borderId="59" xfId="15" applyNumberFormat="1" applyFont="1" applyFill="1" applyBorder="1" applyAlignment="1">
      <alignment vertical="center"/>
    </xf>
    <xf numFmtId="176" fontId="9" fillId="0" borderId="43" xfId="15" applyNumberFormat="1" applyFont="1" applyFill="1" applyBorder="1" applyAlignment="1">
      <alignment vertical="center"/>
    </xf>
    <xf numFmtId="0" fontId="0" fillId="4" borderId="13" xfId="0" applyFont="1" applyFill="1" applyBorder="1" applyAlignment="1">
      <alignment vertical="center"/>
    </xf>
    <xf numFmtId="0" fontId="0" fillId="4" borderId="70" xfId="0" applyFont="1" applyFill="1" applyBorder="1" applyAlignment="1">
      <alignment vertical="center"/>
    </xf>
    <xf numFmtId="0" fontId="0" fillId="4" borderId="20" xfId="0" applyFont="1" applyFill="1" applyBorder="1" applyAlignment="1">
      <alignment vertical="center"/>
    </xf>
    <xf numFmtId="38" fontId="0" fillId="0" borderId="0" xfId="17" applyFont="1" applyBorder="1" applyAlignment="1">
      <alignment horizontal="right" vertical="center"/>
    </xf>
    <xf numFmtId="176" fontId="3" fillId="3" borderId="103" xfId="15" applyNumberFormat="1" applyFont="1" applyFill="1" applyBorder="1" applyAlignment="1">
      <alignment horizontal="right" vertical="center"/>
    </xf>
    <xf numFmtId="0" fontId="0" fillId="4" borderId="35" xfId="0" applyFont="1" applyFill="1" applyBorder="1" applyAlignment="1">
      <alignment vertical="center"/>
    </xf>
    <xf numFmtId="0" fontId="0" fillId="4" borderId="47" xfId="0" applyFont="1" applyFill="1" applyBorder="1" applyAlignment="1">
      <alignment vertical="center"/>
    </xf>
    <xf numFmtId="0" fontId="0" fillId="4" borderId="108" xfId="0" applyFont="1" applyFill="1" applyBorder="1" applyAlignment="1">
      <alignment vertical="center"/>
    </xf>
    <xf numFmtId="176" fontId="3" fillId="3" borderId="40" xfId="15" applyNumberFormat="1" applyFont="1" applyFill="1" applyBorder="1" applyAlignment="1">
      <alignment horizontal="right" vertical="center"/>
    </xf>
    <xf numFmtId="1" fontId="3" fillId="5" borderId="29" xfId="0" applyNumberFormat="1" applyFont="1" applyFill="1" applyBorder="1" applyAlignment="1">
      <alignment vertical="center"/>
    </xf>
    <xf numFmtId="176" fontId="3" fillId="5" borderId="63" xfId="15" applyNumberFormat="1" applyFont="1" applyFill="1" applyBorder="1" applyAlignment="1">
      <alignment horizontal="right" vertical="center"/>
    </xf>
    <xf numFmtId="176" fontId="9" fillId="2" borderId="109" xfId="15" applyNumberFormat="1" applyFont="1" applyFill="1" applyBorder="1" applyAlignment="1" quotePrefix="1">
      <alignment horizontal="right" vertical="center"/>
    </xf>
    <xf numFmtId="176" fontId="3" fillId="5" borderId="59" xfId="15" applyNumberFormat="1" applyFont="1" applyFill="1" applyBorder="1" applyAlignment="1">
      <alignment horizontal="right" vertical="center"/>
    </xf>
    <xf numFmtId="1" fontId="3" fillId="6" borderId="64" xfId="0" applyNumberFormat="1" applyFont="1" applyFill="1" applyBorder="1" applyAlignment="1">
      <alignment horizontal="right" vertical="center"/>
    </xf>
    <xf numFmtId="1" fontId="3" fillId="6" borderId="93" xfId="0" applyNumberFormat="1" applyFont="1" applyFill="1" applyBorder="1" applyAlignment="1">
      <alignment horizontal="right" vertical="center"/>
    </xf>
    <xf numFmtId="176" fontId="9" fillId="6" borderId="74" xfId="15" applyNumberFormat="1" applyFont="1" applyFill="1" applyBorder="1" applyAlignment="1">
      <alignment horizontal="right" vertical="center"/>
    </xf>
    <xf numFmtId="176" fontId="9" fillId="6" borderId="61" xfId="15" applyNumberFormat="1" applyFont="1" applyFill="1" applyBorder="1" applyAlignment="1">
      <alignment horizontal="right" vertical="center"/>
    </xf>
    <xf numFmtId="176" fontId="9" fillId="6" borderId="104" xfId="15" applyNumberFormat="1" applyFont="1" applyFill="1" applyBorder="1" applyAlignment="1">
      <alignment horizontal="right" vertical="center"/>
    </xf>
    <xf numFmtId="176" fontId="9" fillId="6" borderId="106" xfId="15" applyNumberFormat="1" applyFont="1" applyFill="1" applyBorder="1" applyAlignment="1">
      <alignment horizontal="right" vertical="center"/>
    </xf>
    <xf numFmtId="176" fontId="9" fillId="6" borderId="62" xfId="15" applyNumberFormat="1" applyFont="1" applyFill="1" applyBorder="1" applyAlignment="1">
      <alignment horizontal="right" vertical="center"/>
    </xf>
    <xf numFmtId="176" fontId="9" fillId="6" borderId="76" xfId="15" applyNumberFormat="1" applyFont="1" applyFill="1" applyBorder="1" applyAlignment="1">
      <alignment horizontal="right" vertical="center"/>
    </xf>
    <xf numFmtId="176" fontId="9" fillId="6" borderId="64" xfId="15" applyNumberFormat="1" applyFont="1" applyFill="1" applyBorder="1" applyAlignment="1">
      <alignment horizontal="right" vertical="center"/>
    </xf>
    <xf numFmtId="176" fontId="9" fillId="6" borderId="103" xfId="15" applyNumberFormat="1" applyFont="1" applyFill="1" applyBorder="1" applyAlignment="1">
      <alignment horizontal="right" vertical="center"/>
    </xf>
    <xf numFmtId="176" fontId="9" fillId="6" borderId="107" xfId="15" applyNumberFormat="1" applyFont="1" applyFill="1" applyBorder="1" applyAlignment="1">
      <alignment horizontal="right" vertical="center"/>
    </xf>
    <xf numFmtId="176" fontId="9" fillId="6" borderId="65" xfId="15" applyNumberFormat="1" applyFont="1" applyFill="1" applyBorder="1" applyAlignment="1">
      <alignment horizontal="right" vertical="center"/>
    </xf>
    <xf numFmtId="1" fontId="9" fillId="6" borderId="56" xfId="0" applyNumberFormat="1" applyFont="1" applyFill="1" applyBorder="1" applyAlignment="1">
      <alignment horizontal="right" vertical="center"/>
    </xf>
    <xf numFmtId="1" fontId="9" fillId="6" borderId="43" xfId="0" applyNumberFormat="1" applyFont="1" applyFill="1" applyBorder="1" applyAlignment="1">
      <alignment horizontal="right" vertical="center"/>
    </xf>
    <xf numFmtId="1" fontId="9" fillId="6" borderId="95" xfId="0" applyNumberFormat="1" applyFont="1" applyFill="1" applyBorder="1" applyAlignment="1">
      <alignment horizontal="right" vertical="center"/>
    </xf>
    <xf numFmtId="1" fontId="9" fillId="6" borderId="110" xfId="0" applyNumberFormat="1" applyFont="1" applyFill="1" applyBorder="1" applyAlignment="1">
      <alignment horizontal="right" vertical="center"/>
    </xf>
    <xf numFmtId="1" fontId="9" fillId="6" borderId="77" xfId="0" applyNumberFormat="1" applyFont="1" applyFill="1" applyBorder="1" applyAlignment="1">
      <alignment horizontal="right" vertical="center"/>
    </xf>
    <xf numFmtId="1" fontId="9" fillId="6" borderId="63" xfId="0" applyNumberFormat="1" applyFont="1" applyFill="1" applyBorder="1" applyAlignment="1">
      <alignment horizontal="right" vertical="center"/>
    </xf>
    <xf numFmtId="1" fontId="9" fillId="6" borderId="76" xfId="0" applyNumberFormat="1" applyFont="1" applyFill="1" applyBorder="1" applyAlignment="1">
      <alignment horizontal="right" vertical="center"/>
    </xf>
    <xf numFmtId="1" fontId="9" fillId="6" borderId="103" xfId="0" applyNumberFormat="1" applyFont="1" applyFill="1" applyBorder="1" applyAlignment="1">
      <alignment horizontal="right" vertical="center"/>
    </xf>
    <xf numFmtId="1" fontId="9" fillId="6" borderId="107" xfId="0" applyNumberFormat="1" applyFont="1" applyFill="1" applyBorder="1" applyAlignment="1">
      <alignment horizontal="right" vertical="center"/>
    </xf>
    <xf numFmtId="1" fontId="9" fillId="6" borderId="65" xfId="0" applyNumberFormat="1" applyFont="1" applyFill="1" applyBorder="1" applyAlignment="1">
      <alignment horizontal="right" vertical="center"/>
    </xf>
    <xf numFmtId="0" fontId="8" fillId="0" borderId="74" xfId="0" applyFont="1" applyBorder="1" applyAlignment="1">
      <alignment vertical="top"/>
    </xf>
    <xf numFmtId="0" fontId="1" fillId="0" borderId="74" xfId="0" applyFont="1" applyBorder="1" applyAlignment="1">
      <alignment vertical="center"/>
    </xf>
    <xf numFmtId="1" fontId="3" fillId="5" borderId="37" xfId="0" applyNumberFormat="1" applyFont="1" applyFill="1" applyBorder="1" applyAlignment="1">
      <alignment horizontal="right" vertical="center"/>
    </xf>
    <xf numFmtId="1" fontId="3" fillId="5" borderId="111" xfId="0" applyNumberFormat="1" applyFont="1" applyFill="1" applyBorder="1" applyAlignment="1">
      <alignment horizontal="right" vertical="center"/>
    </xf>
    <xf numFmtId="1" fontId="3" fillId="5" borderId="112" xfId="0" applyNumberFormat="1" applyFont="1" applyFill="1" applyBorder="1" applyAlignment="1">
      <alignment horizontal="right" vertical="center"/>
    </xf>
    <xf numFmtId="1" fontId="3" fillId="5" borderId="11" xfId="0" applyNumberFormat="1" applyFont="1" applyFill="1" applyBorder="1" applyAlignment="1">
      <alignment horizontal="right" vertical="center"/>
    </xf>
    <xf numFmtId="0" fontId="3" fillId="5" borderId="52" xfId="0" applyFont="1" applyFill="1" applyBorder="1" applyAlignment="1">
      <alignment horizontal="center" vertical="center"/>
    </xf>
    <xf numFmtId="1" fontId="3" fillId="5" borderId="64" xfId="0" applyNumberFormat="1" applyFont="1" applyFill="1" applyBorder="1" applyAlignment="1">
      <alignment horizontal="right" vertical="center"/>
    </xf>
    <xf numFmtId="176" fontId="3" fillId="5" borderId="64" xfId="15" applyNumberFormat="1" applyFont="1" applyFill="1" applyBorder="1" applyAlignment="1">
      <alignment horizontal="right" vertical="center"/>
    </xf>
    <xf numFmtId="9" fontId="3" fillId="5" borderId="37" xfId="15" applyFont="1" applyFill="1" applyBorder="1" applyAlignment="1">
      <alignment horizontal="right" vertical="center"/>
    </xf>
    <xf numFmtId="9" fontId="3" fillId="5" borderId="11" xfId="15" applyFont="1" applyFill="1" applyBorder="1" applyAlignment="1">
      <alignment horizontal="right" vertical="center"/>
    </xf>
    <xf numFmtId="9" fontId="3" fillId="5" borderId="64" xfId="15" applyFont="1" applyFill="1" applyBorder="1" applyAlignment="1">
      <alignment horizontal="right" vertical="center"/>
    </xf>
    <xf numFmtId="176" fontId="9" fillId="3" borderId="113" xfId="15" applyNumberFormat="1" applyFont="1" applyFill="1" applyBorder="1" applyAlignment="1">
      <alignment horizontal="right" vertical="center"/>
    </xf>
    <xf numFmtId="176" fontId="9" fillId="3" borderId="111" xfId="15" applyNumberFormat="1" applyFont="1" applyFill="1" applyBorder="1" applyAlignment="1">
      <alignment horizontal="right" vertical="center"/>
    </xf>
    <xf numFmtId="176" fontId="9" fillId="2" borderId="111" xfId="15" applyNumberFormat="1" applyFont="1" applyFill="1" applyBorder="1" applyAlignment="1">
      <alignment horizontal="right" vertical="center"/>
    </xf>
    <xf numFmtId="176" fontId="9" fillId="2" borderId="113" xfId="15" applyNumberFormat="1" applyFont="1" applyFill="1" applyBorder="1" applyAlignment="1">
      <alignment horizontal="right" vertical="center"/>
    </xf>
    <xf numFmtId="176" fontId="9" fillId="2" borderId="47" xfId="15" applyNumberFormat="1" applyFont="1" applyFill="1" applyBorder="1" applyAlignment="1">
      <alignment vertical="center"/>
    </xf>
    <xf numFmtId="176" fontId="9" fillId="2" borderId="25" xfId="15" applyNumberFormat="1" applyFont="1" applyFill="1" applyBorder="1" applyAlignment="1">
      <alignment vertical="center"/>
    </xf>
    <xf numFmtId="184" fontId="3" fillId="5" borderId="37" xfId="0" applyNumberFormat="1" applyFont="1" applyFill="1" applyBorder="1" applyAlignment="1">
      <alignment vertical="center"/>
    </xf>
    <xf numFmtId="184" fontId="3" fillId="5" borderId="33" xfId="0" applyNumberFormat="1" applyFont="1" applyFill="1" applyBorder="1" applyAlignment="1">
      <alignment vertical="center"/>
    </xf>
    <xf numFmtId="184" fontId="3" fillId="5" borderId="75" xfId="0" applyNumberFormat="1" applyFont="1" applyFill="1" applyBorder="1" applyAlignment="1">
      <alignment vertical="center"/>
    </xf>
    <xf numFmtId="1" fontId="3" fillId="5" borderId="93" xfId="0" applyNumberFormat="1" applyFont="1" applyFill="1" applyBorder="1" applyAlignment="1">
      <alignment vertical="center"/>
    </xf>
    <xf numFmtId="176" fontId="3" fillId="5" borderId="64" xfId="15" applyNumberFormat="1" applyFont="1" applyFill="1" applyBorder="1" applyAlignment="1">
      <alignment vertical="center"/>
    </xf>
    <xf numFmtId="1" fontId="3" fillId="5" borderId="33" xfId="0" applyNumberFormat="1" applyFont="1" applyFill="1" applyBorder="1" applyAlignment="1">
      <alignment horizontal="right" vertical="center"/>
    </xf>
    <xf numFmtId="1" fontId="3" fillId="5" borderId="75" xfId="0" applyNumberFormat="1" applyFont="1" applyFill="1" applyBorder="1" applyAlignment="1">
      <alignment horizontal="right" vertical="center"/>
    </xf>
    <xf numFmtId="1" fontId="3" fillId="5" borderId="41" xfId="0" applyNumberFormat="1" applyFont="1" applyFill="1" applyBorder="1" applyAlignment="1">
      <alignment horizontal="right" vertical="center"/>
    </xf>
    <xf numFmtId="9" fontId="3" fillId="5" borderId="33" xfId="15" applyFont="1" applyFill="1" applyBorder="1" applyAlignment="1">
      <alignment horizontal="right" vertical="center"/>
    </xf>
    <xf numFmtId="9" fontId="3" fillId="5" borderId="75" xfId="15" applyFont="1" applyFill="1" applyBorder="1" applyAlignment="1">
      <alignment horizontal="right" vertical="center"/>
    </xf>
    <xf numFmtId="9" fontId="3" fillId="5" borderId="41" xfId="15" applyFont="1" applyFill="1" applyBorder="1" applyAlignment="1">
      <alignment horizontal="right" vertical="center"/>
    </xf>
    <xf numFmtId="9" fontId="3" fillId="5" borderId="61" xfId="15" applyFont="1" applyFill="1" applyBorder="1" applyAlignment="1">
      <alignment vertical="center"/>
    </xf>
    <xf numFmtId="9" fontId="3" fillId="5" borderId="33" xfId="15" applyFont="1" applyFill="1" applyBorder="1" applyAlignment="1">
      <alignment vertical="center"/>
    </xf>
    <xf numFmtId="9" fontId="3" fillId="5" borderId="37" xfId="15" applyFont="1" applyFill="1" applyBorder="1" applyAlignment="1">
      <alignment vertical="center"/>
    </xf>
    <xf numFmtId="9" fontId="3" fillId="5" borderId="75" xfId="15" applyFont="1" applyFill="1" applyBorder="1" applyAlignment="1">
      <alignment vertical="center"/>
    </xf>
    <xf numFmtId="9" fontId="3" fillId="5" borderId="64" xfId="15" applyFont="1" applyFill="1" applyBorder="1" applyAlignment="1">
      <alignment vertical="center"/>
    </xf>
    <xf numFmtId="176" fontId="9" fillId="2" borderId="61" xfId="15" applyNumberFormat="1" applyFont="1" applyFill="1" applyBorder="1" applyAlignment="1">
      <alignment horizontal="right" vertical="center"/>
    </xf>
    <xf numFmtId="176" fontId="9" fillId="2" borderId="64" xfId="15" applyNumberFormat="1" applyFont="1" applyFill="1" applyBorder="1" applyAlignment="1">
      <alignment horizontal="right" vertical="center"/>
    </xf>
    <xf numFmtId="176" fontId="3" fillId="5" borderId="61" xfId="15" applyNumberFormat="1" applyFont="1" applyFill="1" applyBorder="1" applyAlignment="1">
      <alignment horizontal="right" vertical="center"/>
    </xf>
    <xf numFmtId="176" fontId="3" fillId="5" borderId="37" xfId="15" applyNumberFormat="1" applyFont="1" applyFill="1" applyBorder="1" applyAlignment="1">
      <alignment horizontal="right" vertical="center"/>
    </xf>
    <xf numFmtId="176" fontId="3" fillId="5" borderId="11" xfId="15" applyNumberFormat="1" applyFont="1" applyFill="1" applyBorder="1" applyAlignment="1">
      <alignment horizontal="right" vertical="center"/>
    </xf>
    <xf numFmtId="176" fontId="9" fillId="6" borderId="97" xfId="15" applyNumberFormat="1" applyFont="1" applyFill="1" applyBorder="1" applyAlignment="1">
      <alignment horizontal="right" vertical="center"/>
    </xf>
    <xf numFmtId="176" fontId="9" fillId="6" borderId="44" xfId="15" applyNumberFormat="1" applyFont="1" applyFill="1" applyBorder="1" applyAlignment="1">
      <alignment horizontal="right" vertical="center"/>
    </xf>
    <xf numFmtId="176" fontId="9" fillId="6" borderId="90" xfId="15" applyNumberFormat="1" applyFont="1" applyFill="1" applyBorder="1" applyAlignment="1">
      <alignment horizontal="right" vertical="center"/>
    </xf>
    <xf numFmtId="176" fontId="9" fillId="6" borderId="48" xfId="15" applyNumberFormat="1" applyFont="1" applyFill="1" applyBorder="1" applyAlignment="1">
      <alignment horizontal="right" vertical="center"/>
    </xf>
    <xf numFmtId="176" fontId="9" fillId="6" borderId="10" xfId="15" applyNumberFormat="1" applyFont="1" applyFill="1" applyBorder="1" applyAlignment="1">
      <alignment horizontal="right" vertical="center"/>
    </xf>
    <xf numFmtId="184" fontId="3" fillId="6" borderId="47" xfId="0" applyNumberFormat="1" applyFont="1" applyFill="1" applyBorder="1" applyAlignment="1">
      <alignment vertical="center"/>
    </xf>
    <xf numFmtId="184" fontId="3" fillId="6" borderId="45" xfId="0" applyNumberFormat="1" applyFont="1" applyFill="1" applyBorder="1" applyAlignment="1">
      <alignment vertical="center"/>
    </xf>
    <xf numFmtId="184" fontId="3" fillId="6" borderId="0" xfId="0" applyNumberFormat="1" applyFont="1" applyFill="1" applyBorder="1" applyAlignment="1">
      <alignment vertical="center"/>
    </xf>
    <xf numFmtId="184" fontId="3" fillId="6" borderId="25" xfId="0" applyNumberFormat="1" applyFont="1" applyFill="1" applyBorder="1" applyAlignment="1">
      <alignment vertical="center"/>
    </xf>
    <xf numFmtId="1" fontId="3" fillId="6" borderId="13" xfId="0" applyNumberFormat="1" applyFont="1" applyFill="1" applyBorder="1" applyAlignment="1">
      <alignment vertical="center"/>
    </xf>
    <xf numFmtId="176" fontId="3" fillId="6" borderId="59" xfId="15" applyNumberFormat="1" applyFont="1" applyFill="1" applyBorder="1" applyAlignment="1">
      <alignment vertical="center"/>
    </xf>
    <xf numFmtId="176" fontId="9" fillId="6" borderId="89" xfId="15" applyNumberFormat="1" applyFont="1" applyFill="1" applyBorder="1" applyAlignment="1">
      <alignment horizontal="right" vertical="center"/>
    </xf>
    <xf numFmtId="176" fontId="9" fillId="6" borderId="89" xfId="15" applyNumberFormat="1" applyFont="1" applyFill="1" applyBorder="1" applyAlignment="1" quotePrefix="1">
      <alignment horizontal="right" vertical="center"/>
    </xf>
    <xf numFmtId="176" fontId="9" fillId="6" borderId="92" xfId="15" applyNumberFormat="1" applyFont="1" applyFill="1" applyBorder="1" applyAlignment="1">
      <alignment horizontal="right" vertical="center"/>
    </xf>
    <xf numFmtId="176" fontId="9" fillId="6" borderId="114" xfId="15" applyNumberFormat="1" applyFont="1" applyFill="1" applyBorder="1" applyAlignment="1">
      <alignment horizontal="right" vertical="center"/>
    </xf>
    <xf numFmtId="176" fontId="9" fillId="6" borderId="99" xfId="15" applyNumberFormat="1" applyFont="1" applyFill="1" applyBorder="1" applyAlignment="1">
      <alignment horizontal="right" vertical="center"/>
    </xf>
    <xf numFmtId="176" fontId="9" fillId="6" borderId="115" xfId="15" applyNumberFormat="1" applyFont="1" applyFill="1" applyBorder="1" applyAlignment="1">
      <alignment horizontal="right" vertical="center"/>
    </xf>
    <xf numFmtId="176" fontId="3" fillId="6" borderId="20" xfId="15" applyNumberFormat="1" applyFont="1" applyFill="1" applyBorder="1" applyAlignment="1">
      <alignment vertical="center"/>
    </xf>
    <xf numFmtId="176" fontId="9" fillId="6" borderId="28" xfId="15" applyNumberFormat="1" applyFont="1" applyFill="1" applyBorder="1" applyAlignment="1">
      <alignment horizontal="right" vertical="center"/>
    </xf>
    <xf numFmtId="176" fontId="9" fillId="6" borderId="33" xfId="15" applyNumberFormat="1" applyFont="1" applyFill="1" applyBorder="1" applyAlignment="1">
      <alignment horizontal="right" vertical="center"/>
    </xf>
    <xf numFmtId="176" fontId="9" fillId="6" borderId="37" xfId="15" applyNumberFormat="1" applyFont="1" applyFill="1" applyBorder="1" applyAlignment="1">
      <alignment horizontal="right" vertical="center"/>
    </xf>
    <xf numFmtId="176" fontId="9" fillId="6" borderId="33" xfId="15" applyNumberFormat="1" applyFont="1" applyFill="1" applyBorder="1" applyAlignment="1" quotePrefix="1">
      <alignment horizontal="right" vertical="center"/>
    </xf>
    <xf numFmtId="176" fontId="9" fillId="6" borderId="41" xfId="15" applyNumberFormat="1" applyFont="1" applyFill="1" applyBorder="1" applyAlignment="1">
      <alignment horizontal="right" vertical="center"/>
    </xf>
    <xf numFmtId="176" fontId="9" fillId="6" borderId="87" xfId="15" applyNumberFormat="1" applyFont="1" applyFill="1" applyBorder="1" applyAlignment="1">
      <alignment horizontal="right" vertical="center"/>
    </xf>
    <xf numFmtId="1" fontId="3" fillId="6" borderId="25" xfId="0" applyNumberFormat="1" applyFont="1" applyFill="1" applyBorder="1" applyAlignment="1">
      <alignment horizontal="right" vertical="center"/>
    </xf>
    <xf numFmtId="176" fontId="9" fillId="6" borderId="23" xfId="15" applyNumberFormat="1" applyFont="1" applyFill="1" applyBorder="1" applyAlignment="1">
      <alignment horizontal="right" vertical="center"/>
    </xf>
    <xf numFmtId="176" fontId="9" fillId="6" borderId="47" xfId="15" applyNumberFormat="1" applyFont="1" applyFill="1" applyBorder="1" applyAlignment="1">
      <alignment horizontal="right" vertical="center"/>
    </xf>
    <xf numFmtId="176" fontId="9" fillId="6" borderId="45" xfId="15" applyNumberFormat="1" applyFont="1" applyFill="1" applyBorder="1" applyAlignment="1" quotePrefix="1">
      <alignment horizontal="right" vertical="center"/>
    </xf>
    <xf numFmtId="176" fontId="9" fillId="6" borderId="25" xfId="15" applyNumberFormat="1" applyFont="1" applyFill="1" applyBorder="1" applyAlignment="1">
      <alignment horizontal="right" vertical="center"/>
    </xf>
    <xf numFmtId="9" fontId="3" fillId="6" borderId="47" xfId="15" applyFont="1" applyFill="1" applyBorder="1" applyAlignment="1">
      <alignment horizontal="right" vertical="center"/>
    </xf>
    <xf numFmtId="9" fontId="3" fillId="6" borderId="49" xfId="15" applyFont="1" applyFill="1" applyBorder="1" applyAlignment="1">
      <alignment horizontal="right" vertical="center"/>
    </xf>
    <xf numFmtId="9" fontId="3" fillId="6" borderId="45" xfId="15" applyFont="1" applyFill="1" applyBorder="1" applyAlignment="1">
      <alignment horizontal="right" vertical="center"/>
    </xf>
    <xf numFmtId="9" fontId="3" fillId="6" borderId="25" xfId="15" applyFont="1" applyFill="1" applyBorder="1" applyAlignment="1">
      <alignment horizontal="right" vertical="center"/>
    </xf>
    <xf numFmtId="176" fontId="9" fillId="6" borderId="0" xfId="15" applyNumberFormat="1" applyFont="1" applyFill="1" applyBorder="1" applyAlignment="1">
      <alignment horizontal="right" vertical="center"/>
    </xf>
    <xf numFmtId="176" fontId="9" fillId="6" borderId="49" xfId="15" applyNumberFormat="1" applyFont="1" applyFill="1" applyBorder="1" applyAlignment="1">
      <alignment horizontal="right" vertical="center"/>
    </xf>
    <xf numFmtId="1" fontId="3" fillId="6" borderId="0" xfId="0" applyNumberFormat="1" applyFont="1" applyFill="1" applyBorder="1" applyAlignment="1">
      <alignment horizontal="right" vertical="center"/>
    </xf>
    <xf numFmtId="176" fontId="9" fillId="6" borderId="45" xfId="15" applyNumberFormat="1" applyFont="1" applyFill="1" applyBorder="1" applyAlignment="1">
      <alignment horizontal="right" vertical="center"/>
    </xf>
    <xf numFmtId="9" fontId="3" fillId="6" borderId="0" xfId="15" applyFont="1" applyFill="1" applyBorder="1" applyAlignment="1">
      <alignment horizontal="right" vertical="center"/>
    </xf>
    <xf numFmtId="176" fontId="9" fillId="6" borderId="116" xfId="15" applyNumberFormat="1" applyFont="1" applyFill="1" applyBorder="1" applyAlignment="1" quotePrefix="1">
      <alignment horizontal="right" vertical="center"/>
    </xf>
    <xf numFmtId="1" fontId="3" fillId="7" borderId="13" xfId="0" applyNumberFormat="1" applyFont="1" applyFill="1" applyBorder="1" applyAlignment="1">
      <alignment vertical="center"/>
    </xf>
    <xf numFmtId="176" fontId="3" fillId="7" borderId="20" xfId="15" applyNumberFormat="1" applyFont="1" applyFill="1" applyBorder="1" applyAlignment="1">
      <alignment vertical="center"/>
    </xf>
    <xf numFmtId="184" fontId="3" fillId="7" borderId="47" xfId="0" applyNumberFormat="1" applyFont="1" applyFill="1" applyBorder="1" applyAlignment="1">
      <alignment vertical="center"/>
    </xf>
    <xf numFmtId="184" fontId="3" fillId="7" borderId="45" xfId="0" applyNumberFormat="1" applyFont="1" applyFill="1" applyBorder="1" applyAlignment="1">
      <alignment vertical="center"/>
    </xf>
    <xf numFmtId="184" fontId="3" fillId="7" borderId="0" xfId="0" applyNumberFormat="1" applyFont="1" applyFill="1" applyBorder="1" applyAlignment="1">
      <alignment vertical="center"/>
    </xf>
    <xf numFmtId="184" fontId="3" fillId="7" borderId="25" xfId="0" applyNumberFormat="1" applyFont="1" applyFill="1" applyBorder="1" applyAlignment="1">
      <alignment vertical="center"/>
    </xf>
    <xf numFmtId="176" fontId="3" fillId="7" borderId="65" xfId="15" applyNumberFormat="1" applyFont="1" applyFill="1" applyBorder="1" applyAlignment="1">
      <alignment vertical="center"/>
    </xf>
    <xf numFmtId="9" fontId="3" fillId="7" borderId="74" xfId="15" applyFont="1" applyFill="1" applyBorder="1" applyAlignment="1">
      <alignment vertical="center"/>
    </xf>
    <xf numFmtId="9" fontId="3" fillId="7" borderId="45" xfId="15" applyFont="1" applyFill="1" applyBorder="1" applyAlignment="1">
      <alignment vertical="center"/>
    </xf>
    <xf numFmtId="9" fontId="3" fillId="7" borderId="47" xfId="15" applyFont="1" applyFill="1" applyBorder="1" applyAlignment="1">
      <alignment vertical="center"/>
    </xf>
    <xf numFmtId="9" fontId="3" fillId="7" borderId="0" xfId="15" applyFont="1" applyFill="1" applyBorder="1" applyAlignment="1">
      <alignment vertical="center"/>
    </xf>
    <xf numFmtId="9" fontId="3" fillId="7" borderId="76" xfId="15" applyFont="1" applyFill="1" applyBorder="1" applyAlignment="1">
      <alignment vertical="center"/>
    </xf>
    <xf numFmtId="9" fontId="3" fillId="7" borderId="47" xfId="15" applyFont="1" applyFill="1" applyBorder="1" applyAlignment="1">
      <alignment horizontal="right" vertical="center"/>
    </xf>
    <xf numFmtId="9" fontId="3" fillId="7" borderId="49" xfId="15" applyFont="1" applyFill="1" applyBorder="1" applyAlignment="1">
      <alignment horizontal="right" vertical="center"/>
    </xf>
    <xf numFmtId="9" fontId="3" fillId="7" borderId="76" xfId="15" applyFont="1" applyFill="1" applyBorder="1" applyAlignment="1">
      <alignment horizontal="right" vertical="center"/>
    </xf>
    <xf numFmtId="1" fontId="1" fillId="3" borderId="35" xfId="0" applyNumberFormat="1" applyFont="1" applyFill="1" applyBorder="1" applyAlignment="1">
      <alignment horizontal="right" vertical="center"/>
    </xf>
    <xf numFmtId="1" fontId="1" fillId="3" borderId="90" xfId="0" applyNumberFormat="1" applyFont="1" applyFill="1" applyBorder="1" applyAlignment="1">
      <alignment horizontal="right" vertical="center"/>
    </xf>
    <xf numFmtId="1" fontId="1" fillId="3" borderId="48" xfId="0" applyNumberFormat="1" applyFont="1" applyFill="1" applyBorder="1" applyAlignment="1">
      <alignment horizontal="right" vertical="center"/>
    </xf>
    <xf numFmtId="1" fontId="1" fillId="3" borderId="47" xfId="0" applyNumberFormat="1" applyFont="1" applyFill="1" applyBorder="1" applyAlignment="1">
      <alignment horizontal="right" vertical="center"/>
    </xf>
    <xf numFmtId="1" fontId="1" fillId="3" borderId="38" xfId="0" applyNumberFormat="1" applyFont="1" applyFill="1" applyBorder="1" applyAlignment="1">
      <alignment horizontal="right" vertical="center"/>
    </xf>
    <xf numFmtId="1" fontId="1" fillId="3" borderId="9" xfId="0" applyNumberFormat="1" applyFont="1" applyFill="1" applyBorder="1" applyAlignment="1">
      <alignment horizontal="right" vertical="center"/>
    </xf>
    <xf numFmtId="1" fontId="1" fillId="3" borderId="10" xfId="0" applyNumberFormat="1" applyFont="1" applyFill="1" applyBorder="1" applyAlignment="1">
      <alignment horizontal="right" vertical="center"/>
    </xf>
    <xf numFmtId="1" fontId="1" fillId="3" borderId="49" xfId="0" applyNumberFormat="1" applyFont="1" applyFill="1" applyBorder="1" applyAlignment="1">
      <alignment horizontal="right" vertical="center"/>
    </xf>
    <xf numFmtId="1" fontId="1" fillId="3" borderId="12" xfId="0" applyNumberFormat="1" applyFont="1" applyFill="1" applyBorder="1" applyAlignment="1">
      <alignment horizontal="right" vertical="center"/>
    </xf>
    <xf numFmtId="1" fontId="0" fillId="3" borderId="102" xfId="0" applyNumberFormat="1" applyFont="1" applyFill="1" applyBorder="1" applyAlignment="1">
      <alignment horizontal="right" vertical="center"/>
    </xf>
    <xf numFmtId="1" fontId="0" fillId="3" borderId="117" xfId="0" applyNumberFormat="1" applyFont="1" applyFill="1" applyBorder="1" applyAlignment="1">
      <alignment horizontal="right" vertical="center"/>
    </xf>
    <xf numFmtId="1" fontId="0" fillId="3" borderId="109" xfId="0" applyNumberFormat="1" applyFont="1" applyFill="1" applyBorder="1" applyAlignment="1">
      <alignment horizontal="right" vertical="center"/>
    </xf>
    <xf numFmtId="1" fontId="0" fillId="3" borderId="116" xfId="0" applyNumberFormat="1" applyFont="1" applyFill="1" applyBorder="1" applyAlignment="1">
      <alignment horizontal="right" vertical="center"/>
    </xf>
    <xf numFmtId="1" fontId="0" fillId="3" borderId="68" xfId="0" applyNumberFormat="1" applyFont="1" applyFill="1" applyBorder="1" applyAlignment="1">
      <alignment horizontal="right" vertical="center"/>
    </xf>
    <xf numFmtId="1" fontId="1" fillId="3" borderId="105" xfId="0" applyNumberFormat="1" applyFont="1" applyFill="1" applyBorder="1" applyAlignment="1">
      <alignment horizontal="right" vertical="center"/>
    </xf>
    <xf numFmtId="1" fontId="1" fillId="3" borderId="118" xfId="0" applyNumberFormat="1" applyFont="1" applyFill="1" applyBorder="1" applyAlignment="1">
      <alignment horizontal="right" vertical="center"/>
    </xf>
    <xf numFmtId="1" fontId="1" fillId="3" borderId="119" xfId="0" applyNumberFormat="1" applyFont="1" applyFill="1" applyBorder="1" applyAlignment="1">
      <alignment horizontal="right" vertical="center"/>
    </xf>
    <xf numFmtId="1" fontId="1" fillId="3" borderId="120" xfId="0" applyNumberFormat="1" applyFont="1" applyFill="1" applyBorder="1" applyAlignment="1">
      <alignment horizontal="right" vertical="center"/>
    </xf>
    <xf numFmtId="1" fontId="1" fillId="3" borderId="121" xfId="0" applyNumberFormat="1" applyFont="1" applyFill="1" applyBorder="1" applyAlignment="1">
      <alignment horizontal="right" vertical="center"/>
    </xf>
    <xf numFmtId="1" fontId="1" fillId="3" borderId="96" xfId="0" applyNumberFormat="1" applyFont="1" applyFill="1" applyBorder="1" applyAlignment="1">
      <alignment horizontal="right" vertical="center"/>
    </xf>
    <xf numFmtId="1" fontId="1" fillId="3" borderId="102" xfId="0" applyNumberFormat="1" applyFont="1" applyFill="1" applyBorder="1" applyAlignment="1">
      <alignment horizontal="right" vertical="center"/>
    </xf>
    <xf numFmtId="1" fontId="1" fillId="3" borderId="117" xfId="0" applyNumberFormat="1" applyFont="1" applyFill="1" applyBorder="1" applyAlignment="1">
      <alignment horizontal="right" vertical="center"/>
    </xf>
    <xf numFmtId="1" fontId="1" fillId="3" borderId="109" xfId="0" applyNumberFormat="1" applyFont="1" applyFill="1" applyBorder="1" applyAlignment="1">
      <alignment horizontal="right" vertical="center"/>
    </xf>
    <xf numFmtId="1" fontId="1" fillId="3" borderId="116" xfId="0" applyNumberFormat="1" applyFont="1" applyFill="1" applyBorder="1" applyAlignment="1">
      <alignment horizontal="right" vertical="center"/>
    </xf>
    <xf numFmtId="1" fontId="1" fillId="3" borderId="68" xfId="0" applyNumberFormat="1" applyFont="1" applyFill="1" applyBorder="1" applyAlignment="1">
      <alignment horizontal="right" vertical="center"/>
    </xf>
    <xf numFmtId="1" fontId="1" fillId="6" borderId="102" xfId="0" applyNumberFormat="1" applyFont="1" applyFill="1" applyBorder="1" applyAlignment="1">
      <alignment horizontal="right" vertical="center"/>
    </xf>
    <xf numFmtId="1" fontId="1" fillId="6" borderId="117" xfId="0" applyNumberFormat="1" applyFont="1" applyFill="1" applyBorder="1" applyAlignment="1">
      <alignment horizontal="right" vertical="center"/>
    </xf>
    <xf numFmtId="1" fontId="1" fillId="6" borderId="109" xfId="0" applyNumberFormat="1" applyFont="1" applyFill="1" applyBorder="1" applyAlignment="1">
      <alignment horizontal="right" vertical="center"/>
    </xf>
    <xf numFmtId="1" fontId="1" fillId="6" borderId="116" xfId="0" applyNumberFormat="1" applyFont="1" applyFill="1" applyBorder="1" applyAlignment="1">
      <alignment horizontal="right" vertical="center"/>
    </xf>
    <xf numFmtId="1" fontId="1" fillId="6" borderId="9" xfId="0" applyNumberFormat="1" applyFont="1" applyFill="1" applyBorder="1" applyAlignment="1">
      <alignment horizontal="right" vertical="center"/>
    </xf>
    <xf numFmtId="1" fontId="1" fillId="6" borderId="96" xfId="0" applyNumberFormat="1" applyFont="1" applyFill="1" applyBorder="1" applyAlignment="1">
      <alignment horizontal="right" vertical="center"/>
    </xf>
    <xf numFmtId="1" fontId="1" fillId="6" borderId="10" xfId="0" applyNumberFormat="1" applyFont="1" applyFill="1" applyBorder="1" applyAlignment="1">
      <alignment horizontal="right" vertical="center"/>
    </xf>
    <xf numFmtId="1" fontId="1" fillId="6" borderId="49" xfId="0" applyNumberFormat="1" applyFont="1" applyFill="1" applyBorder="1" applyAlignment="1">
      <alignment horizontal="right" vertical="center"/>
    </xf>
    <xf numFmtId="1" fontId="1" fillId="3" borderId="70" xfId="0" applyNumberFormat="1" applyFont="1" applyFill="1" applyBorder="1" applyAlignment="1">
      <alignment horizontal="right" vertical="center"/>
    </xf>
    <xf numFmtId="1" fontId="1" fillId="3" borderId="103" xfId="0" applyNumberFormat="1" applyFont="1" applyFill="1" applyBorder="1" applyAlignment="1">
      <alignment horizontal="right" vertical="center"/>
    </xf>
    <xf numFmtId="1" fontId="1" fillId="3" borderId="107" xfId="0" applyNumberFormat="1" applyFont="1" applyFill="1" applyBorder="1" applyAlignment="1">
      <alignment horizontal="right" vertical="center"/>
    </xf>
    <xf numFmtId="1" fontId="1" fillId="3" borderId="76" xfId="0" applyNumberFormat="1" applyFont="1" applyFill="1" applyBorder="1" applyAlignment="1">
      <alignment horizontal="right" vertical="center"/>
    </xf>
    <xf numFmtId="1" fontId="1" fillId="3" borderId="65" xfId="0" applyNumberFormat="1" applyFont="1" applyFill="1" applyBorder="1" applyAlignment="1">
      <alignment horizontal="right" vertical="center"/>
    </xf>
    <xf numFmtId="1" fontId="1" fillId="3" borderId="20" xfId="0" applyNumberFormat="1" applyFont="1" applyFill="1" applyBorder="1" applyAlignment="1">
      <alignment horizontal="right" vertical="center"/>
    </xf>
    <xf numFmtId="1" fontId="1" fillId="3" borderId="18" xfId="0" applyNumberFormat="1" applyFont="1" applyFill="1" applyBorder="1" applyAlignment="1">
      <alignment horizontal="right" vertical="center"/>
    </xf>
    <xf numFmtId="1" fontId="1" fillId="3" borderId="19" xfId="0" applyNumberFormat="1" applyFont="1" applyFill="1" applyBorder="1" applyAlignment="1">
      <alignment horizontal="right" vertical="center"/>
    </xf>
    <xf numFmtId="1" fontId="0" fillId="3" borderId="69" xfId="0" applyNumberFormat="1" applyFont="1" applyFill="1" applyBorder="1" applyAlignment="1">
      <alignment horizontal="right" vertical="center"/>
    </xf>
    <xf numFmtId="1" fontId="1" fillId="3" borderId="66" xfId="0" applyNumberFormat="1" applyFont="1" applyFill="1" applyBorder="1" applyAlignment="1">
      <alignment horizontal="right" vertical="center"/>
    </xf>
    <xf numFmtId="1" fontId="1" fillId="3" borderId="69" xfId="0" applyNumberFormat="1" applyFont="1" applyFill="1" applyBorder="1" applyAlignment="1">
      <alignment horizontal="right" vertical="center"/>
    </xf>
    <xf numFmtId="1" fontId="1" fillId="2" borderId="36" xfId="0" applyNumberFormat="1" applyFont="1" applyFill="1" applyBorder="1" applyAlignment="1">
      <alignment horizontal="right" vertical="center"/>
    </xf>
    <xf numFmtId="1" fontId="1" fillId="2" borderId="47" xfId="0" applyNumberFormat="1" applyFont="1" applyFill="1" applyBorder="1" applyAlignment="1">
      <alignment horizontal="right" vertical="center"/>
    </xf>
    <xf numFmtId="1" fontId="1" fillId="2" borderId="38" xfId="0" applyNumberFormat="1" applyFont="1" applyFill="1" applyBorder="1" applyAlignment="1">
      <alignment horizontal="right" vertical="center"/>
    </xf>
    <xf numFmtId="1" fontId="1" fillId="2" borderId="18" xfId="0" applyNumberFormat="1" applyFont="1" applyFill="1" applyBorder="1" applyAlignment="1">
      <alignment horizontal="right" vertical="center"/>
    </xf>
    <xf numFmtId="1" fontId="1" fillId="2" borderId="51" xfId="0" applyNumberFormat="1" applyFont="1" applyFill="1" applyBorder="1" applyAlignment="1">
      <alignment horizontal="right" vertical="center"/>
    </xf>
    <xf numFmtId="1" fontId="1" fillId="2" borderId="49" xfId="0" applyNumberFormat="1" applyFont="1" applyFill="1" applyBorder="1" applyAlignment="1">
      <alignment horizontal="right" vertical="center"/>
    </xf>
    <xf numFmtId="1" fontId="1" fillId="2" borderId="12" xfId="0" applyNumberFormat="1" applyFont="1" applyFill="1" applyBorder="1" applyAlignment="1">
      <alignment horizontal="right" vertical="center"/>
    </xf>
    <xf numFmtId="1" fontId="1" fillId="2" borderId="19" xfId="0" applyNumberFormat="1" applyFont="1" applyFill="1" applyBorder="1" applyAlignment="1">
      <alignment horizontal="right" vertical="center"/>
    </xf>
    <xf numFmtId="1" fontId="0" fillId="2" borderId="122" xfId="0" applyNumberFormat="1" applyFont="1" applyFill="1" applyBorder="1" applyAlignment="1">
      <alignment horizontal="right" vertical="center"/>
    </xf>
    <xf numFmtId="1" fontId="0" fillId="2" borderId="116" xfId="0" applyNumberFormat="1" applyFont="1" applyFill="1" applyBorder="1" applyAlignment="1">
      <alignment horizontal="right" vertical="center"/>
    </xf>
    <xf numFmtId="1" fontId="0" fillId="2" borderId="68" xfId="0" applyNumberFormat="1" applyFont="1" applyFill="1" applyBorder="1" applyAlignment="1">
      <alignment horizontal="right" vertical="center"/>
    </xf>
    <xf numFmtId="1" fontId="0" fillId="2" borderId="69" xfId="0" applyNumberFormat="1" applyFont="1" applyFill="1" applyBorder="1" applyAlignment="1">
      <alignment horizontal="right" vertical="center"/>
    </xf>
    <xf numFmtId="1" fontId="1" fillId="2" borderId="123" xfId="0" applyNumberFormat="1" applyFont="1" applyFill="1" applyBorder="1" applyAlignment="1">
      <alignment horizontal="right" vertical="center"/>
    </xf>
    <xf numFmtId="1" fontId="1" fillId="2" borderId="120" xfId="0" applyNumberFormat="1" applyFont="1" applyFill="1" applyBorder="1" applyAlignment="1">
      <alignment horizontal="right" vertical="center"/>
    </xf>
    <xf numFmtId="1" fontId="1" fillId="2" borderId="121" xfId="0" applyNumberFormat="1" applyFont="1" applyFill="1" applyBorder="1" applyAlignment="1">
      <alignment horizontal="right" vertical="center"/>
    </xf>
    <xf numFmtId="1" fontId="1" fillId="2" borderId="66" xfId="0" applyNumberFormat="1" applyFont="1" applyFill="1" applyBorder="1" applyAlignment="1">
      <alignment horizontal="right" vertical="center"/>
    </xf>
    <xf numFmtId="1" fontId="1" fillId="2" borderId="122" xfId="0" applyNumberFormat="1" applyFont="1" applyFill="1" applyBorder="1" applyAlignment="1">
      <alignment horizontal="right" vertical="center"/>
    </xf>
    <xf numFmtId="1" fontId="1" fillId="2" borderId="116" xfId="0" applyNumberFormat="1" applyFont="1" applyFill="1" applyBorder="1" applyAlignment="1">
      <alignment horizontal="right" vertical="center"/>
    </xf>
    <xf numFmtId="1" fontId="1" fillId="2" borderId="68" xfId="0" applyNumberFormat="1" applyFont="1" applyFill="1" applyBorder="1" applyAlignment="1">
      <alignment horizontal="right" vertical="center"/>
    </xf>
    <xf numFmtId="1" fontId="1" fillId="2" borderId="69" xfId="0" applyNumberFormat="1" applyFont="1" applyFill="1" applyBorder="1" applyAlignment="1">
      <alignment horizontal="right" vertical="center"/>
    </xf>
    <xf numFmtId="1" fontId="1" fillId="2" borderId="102" xfId="0" applyNumberFormat="1" applyFont="1" applyFill="1" applyBorder="1" applyAlignment="1">
      <alignment horizontal="right" vertical="center"/>
    </xf>
    <xf numFmtId="1" fontId="1" fillId="2" borderId="111" xfId="0" applyNumberFormat="1" applyFont="1" applyFill="1" applyBorder="1" applyAlignment="1">
      <alignment horizontal="right" vertical="center"/>
    </xf>
    <xf numFmtId="1" fontId="1" fillId="2" borderId="9" xfId="0" applyNumberFormat="1" applyFont="1" applyFill="1" applyBorder="1" applyAlignment="1">
      <alignment horizontal="right" vertical="center"/>
    </xf>
    <xf numFmtId="1" fontId="1" fillId="2" borderId="11" xfId="0" applyNumberFormat="1" applyFont="1" applyFill="1" applyBorder="1" applyAlignment="1">
      <alignment horizontal="right" vertical="center"/>
    </xf>
    <xf numFmtId="1" fontId="1" fillId="2" borderId="24" xfId="0" applyNumberFormat="1" applyFont="1" applyFill="1" applyBorder="1" applyAlignment="1">
      <alignment horizontal="right" vertical="center"/>
    </xf>
    <xf numFmtId="1" fontId="1" fillId="2" borderId="41" xfId="0" applyNumberFormat="1" applyFont="1" applyFill="1" applyBorder="1" applyAlignment="1">
      <alignment horizontal="right" vertical="center"/>
    </xf>
    <xf numFmtId="1" fontId="1" fillId="2" borderId="42" xfId="0" applyNumberFormat="1" applyFont="1" applyFill="1" applyBorder="1" applyAlignment="1">
      <alignment horizontal="right" vertical="center"/>
    </xf>
    <xf numFmtId="1" fontId="1" fillId="2" borderId="39" xfId="0" applyNumberFormat="1" applyFont="1" applyFill="1" applyBorder="1" applyAlignment="1">
      <alignment horizontal="right" vertical="center"/>
    </xf>
    <xf numFmtId="1" fontId="1" fillId="2" borderId="56" xfId="0" applyNumberFormat="1" applyFont="1" applyFill="1" applyBorder="1" applyAlignment="1">
      <alignment horizontal="right" vertical="center"/>
    </xf>
    <xf numFmtId="1" fontId="1" fillId="2" borderId="43" xfId="0" applyNumberFormat="1" applyFont="1" applyFill="1" applyBorder="1" applyAlignment="1">
      <alignment horizontal="right" vertical="center"/>
    </xf>
    <xf numFmtId="1" fontId="1" fillId="2" borderId="95" xfId="0" applyNumberFormat="1" applyFont="1" applyFill="1" applyBorder="1" applyAlignment="1">
      <alignment horizontal="right" vertical="center"/>
    </xf>
    <xf numFmtId="1" fontId="1" fillId="2" borderId="77" xfId="0" applyNumberFormat="1" applyFont="1" applyFill="1" applyBorder="1" applyAlignment="1">
      <alignment horizontal="right" vertical="center"/>
    </xf>
    <xf numFmtId="1" fontId="1" fillId="2" borderId="63" xfId="0" applyNumberFormat="1" applyFont="1" applyFill="1" applyBorder="1" applyAlignment="1">
      <alignment horizontal="right" vertical="center"/>
    </xf>
    <xf numFmtId="1" fontId="1" fillId="2" borderId="76" xfId="0" applyNumberFormat="1" applyFont="1" applyFill="1" applyBorder="1" applyAlignment="1">
      <alignment horizontal="right" vertical="center"/>
    </xf>
    <xf numFmtId="1" fontId="1" fillId="2" borderId="103" xfId="0" applyNumberFormat="1" applyFont="1" applyFill="1" applyBorder="1" applyAlignment="1">
      <alignment horizontal="right" vertical="center"/>
    </xf>
    <xf numFmtId="1" fontId="1" fillId="2" borderId="65" xfId="0" applyNumberFormat="1" applyFont="1" applyFill="1" applyBorder="1" applyAlignment="1">
      <alignment horizontal="right" vertical="center"/>
    </xf>
    <xf numFmtId="177" fontId="6" fillId="2" borderId="22" xfId="0" applyNumberFormat="1" applyFont="1" applyFill="1" applyBorder="1" applyAlignment="1">
      <alignment horizontal="center" vertical="center"/>
    </xf>
    <xf numFmtId="177" fontId="6" fillId="6" borderId="28" xfId="0" applyNumberFormat="1" applyFont="1" applyFill="1" applyBorder="1" applyAlignment="1">
      <alignment horizontal="center" vertical="center"/>
    </xf>
    <xf numFmtId="177" fontId="6" fillId="6" borderId="97" xfId="0" applyNumberFormat="1" applyFont="1" applyFill="1" applyBorder="1" applyAlignment="1">
      <alignment horizontal="center" vertical="center"/>
    </xf>
    <xf numFmtId="177" fontId="6" fillId="2" borderId="29" xfId="0" applyNumberFormat="1" applyFont="1" applyFill="1" applyBorder="1" applyAlignment="1">
      <alignment horizontal="center" vertical="center"/>
    </xf>
    <xf numFmtId="177" fontId="16" fillId="6" borderId="29" xfId="0" applyNumberFormat="1" applyFont="1" applyFill="1" applyBorder="1" applyAlignment="1">
      <alignment horizontal="center" vertical="center"/>
    </xf>
    <xf numFmtId="177" fontId="6" fillId="2" borderId="24" xfId="0" applyNumberFormat="1" applyFont="1" applyFill="1" applyBorder="1" applyAlignment="1">
      <alignment horizontal="center" vertical="center"/>
    </xf>
    <xf numFmtId="177" fontId="6" fillId="6" borderId="41" xfId="0" applyNumberFormat="1" applyFont="1" applyFill="1" applyBorder="1" applyAlignment="1">
      <alignment horizontal="center" vertical="center"/>
    </xf>
    <xf numFmtId="177" fontId="6" fillId="6" borderId="92" xfId="0" applyNumberFormat="1" applyFont="1" applyFill="1" applyBorder="1" applyAlignment="1">
      <alignment horizontal="center" vertical="center"/>
    </xf>
    <xf numFmtId="177" fontId="6" fillId="2" borderId="42" xfId="0" applyNumberFormat="1" applyFont="1" applyFill="1" applyBorder="1" applyAlignment="1">
      <alignment horizontal="center" vertical="center"/>
    </xf>
    <xf numFmtId="177" fontId="6" fillId="6" borderId="42" xfId="0" applyNumberFormat="1" applyFont="1" applyFill="1" applyBorder="1" applyAlignment="1">
      <alignment horizontal="center" vertical="center"/>
    </xf>
    <xf numFmtId="178" fontId="9" fillId="6" borderId="28" xfId="17" applyNumberFormat="1" applyFont="1" applyFill="1" applyBorder="1" applyAlignment="1">
      <alignment horizontal="center" vertical="center"/>
    </xf>
    <xf numFmtId="178" fontId="9" fillId="6" borderId="97" xfId="17" applyNumberFormat="1" applyFont="1" applyFill="1" applyBorder="1" applyAlignment="1">
      <alignment horizontal="center" vertical="center"/>
    </xf>
    <xf numFmtId="178" fontId="9" fillId="6" borderId="41" xfId="17" applyNumberFormat="1" applyFont="1" applyFill="1" applyBorder="1" applyAlignment="1">
      <alignment horizontal="center" vertical="center"/>
    </xf>
    <xf numFmtId="178" fontId="9" fillId="6" borderId="92" xfId="17" applyNumberFormat="1" applyFont="1" applyFill="1" applyBorder="1" applyAlignment="1">
      <alignment horizontal="center" vertical="center"/>
    </xf>
    <xf numFmtId="178" fontId="9" fillId="6" borderId="38" xfId="17" applyNumberFormat="1" applyFont="1" applyFill="1" applyBorder="1" applyAlignment="1">
      <alignment horizontal="center" vertical="center"/>
    </xf>
    <xf numFmtId="178" fontId="9" fillId="6" borderId="42" xfId="17" applyNumberFormat="1" applyFont="1" applyFill="1" applyBorder="1" applyAlignment="1">
      <alignment horizontal="center" vertical="center"/>
    </xf>
    <xf numFmtId="184" fontId="3" fillId="3" borderId="35" xfId="0" applyNumberFormat="1" applyFont="1" applyFill="1" applyBorder="1" applyAlignment="1">
      <alignment vertical="center"/>
    </xf>
    <xf numFmtId="184" fontId="3" fillId="3" borderId="53" xfId="0" applyNumberFormat="1" applyFont="1" applyFill="1" applyBorder="1" applyAlignment="1">
      <alignment vertical="center"/>
    </xf>
    <xf numFmtId="184" fontId="3" fillId="2" borderId="35" xfId="0" applyNumberFormat="1" applyFont="1" applyFill="1" applyBorder="1" applyAlignment="1">
      <alignment vertical="center"/>
    </xf>
    <xf numFmtId="184" fontId="3" fillId="2" borderId="37" xfId="0" applyNumberFormat="1" applyFont="1" applyFill="1" applyBorder="1" applyAlignment="1">
      <alignment vertical="center"/>
    </xf>
    <xf numFmtId="184" fontId="3" fillId="2" borderId="90" xfId="0" applyNumberFormat="1" applyFont="1" applyFill="1" applyBorder="1" applyAlignment="1">
      <alignment vertical="center"/>
    </xf>
    <xf numFmtId="184" fontId="3" fillId="2" borderId="53" xfId="0" applyNumberFormat="1" applyFont="1" applyFill="1" applyBorder="1" applyAlignment="1">
      <alignment vertical="center"/>
    </xf>
    <xf numFmtId="184" fontId="3" fillId="2" borderId="38" xfId="0" applyNumberFormat="1" applyFont="1" applyFill="1" applyBorder="1" applyAlignment="1">
      <alignment vertical="center"/>
    </xf>
    <xf numFmtId="184" fontId="3" fillId="2" borderId="18" xfId="0" applyNumberFormat="1" applyFont="1" applyFill="1" applyBorder="1" applyAlignment="1">
      <alignment vertical="center"/>
    </xf>
    <xf numFmtId="184" fontId="3" fillId="3" borderId="30" xfId="0" applyNumberFormat="1" applyFont="1" applyFill="1" applyBorder="1" applyAlignment="1">
      <alignment vertical="center"/>
    </xf>
    <xf numFmtId="184" fontId="3" fillId="3" borderId="52" xfId="0" applyNumberFormat="1" applyFont="1" applyFill="1" applyBorder="1" applyAlignment="1">
      <alignment vertical="center"/>
    </xf>
    <xf numFmtId="184" fontId="3" fillId="2" borderId="30" xfId="0" applyNumberFormat="1" applyFont="1" applyFill="1" applyBorder="1" applyAlignment="1">
      <alignment vertical="center"/>
    </xf>
    <xf numFmtId="184" fontId="3" fillId="2" borderId="33" xfId="0" applyNumberFormat="1" applyFont="1" applyFill="1" applyBorder="1" applyAlignment="1">
      <alignment vertical="center"/>
    </xf>
    <xf numFmtId="184" fontId="3" fillId="2" borderId="89" xfId="0" applyNumberFormat="1" applyFont="1" applyFill="1" applyBorder="1" applyAlignment="1">
      <alignment vertical="center"/>
    </xf>
    <xf numFmtId="184" fontId="3" fillId="2" borderId="52" xfId="0" applyNumberFormat="1" applyFont="1" applyFill="1" applyBorder="1" applyAlignment="1">
      <alignment vertical="center"/>
    </xf>
    <xf numFmtId="184" fontId="3" fillId="2" borderId="34" xfId="0" applyNumberFormat="1" applyFont="1" applyFill="1" applyBorder="1" applyAlignment="1">
      <alignment vertical="center"/>
    </xf>
    <xf numFmtId="184" fontId="3" fillId="2" borderId="31" xfId="0" applyNumberFormat="1" applyFont="1" applyFill="1" applyBorder="1" applyAlignment="1">
      <alignment vertical="center"/>
    </xf>
    <xf numFmtId="184" fontId="3" fillId="3" borderId="14" xfId="0" applyNumberFormat="1" applyFont="1" applyFill="1" applyBorder="1" applyAlignment="1">
      <alignment vertical="center"/>
    </xf>
    <xf numFmtId="184" fontId="3" fillId="3" borderId="55" xfId="0" applyNumberFormat="1" applyFont="1" applyFill="1" applyBorder="1" applyAlignment="1">
      <alignment vertical="center"/>
    </xf>
    <xf numFmtId="184" fontId="3" fillId="2" borderId="14" xfId="0" applyNumberFormat="1" applyFont="1" applyFill="1" applyBorder="1" applyAlignment="1">
      <alignment vertical="center"/>
    </xf>
    <xf numFmtId="184" fontId="3" fillId="2" borderId="75" xfId="0" applyNumberFormat="1" applyFont="1" applyFill="1" applyBorder="1" applyAlignment="1">
      <alignment vertical="center"/>
    </xf>
    <xf numFmtId="184" fontId="3" fillId="2" borderId="91" xfId="0" applyNumberFormat="1" applyFont="1" applyFill="1" applyBorder="1" applyAlignment="1">
      <alignment vertical="center"/>
    </xf>
    <xf numFmtId="184" fontId="3" fillId="2" borderId="55" xfId="0" applyNumberFormat="1" applyFont="1" applyFill="1" applyBorder="1" applyAlignment="1">
      <alignment vertical="center"/>
    </xf>
    <xf numFmtId="184" fontId="3" fillId="2" borderId="73" xfId="0" applyNumberFormat="1" applyFont="1" applyFill="1" applyBorder="1" applyAlignment="1">
      <alignment vertical="center"/>
    </xf>
    <xf numFmtId="184" fontId="3" fillId="2" borderId="15" xfId="0" applyNumberFormat="1" applyFont="1" applyFill="1" applyBorder="1" applyAlignment="1">
      <alignment vertical="center"/>
    </xf>
    <xf numFmtId="184" fontId="3" fillId="3" borderId="24" xfId="0" applyNumberFormat="1" applyFont="1" applyFill="1" applyBorder="1" applyAlignment="1">
      <alignment vertical="center"/>
    </xf>
    <xf numFmtId="184" fontId="3" fillId="3" borderId="78" xfId="0" applyNumberFormat="1" applyFont="1" applyFill="1" applyBorder="1" applyAlignment="1">
      <alignment vertical="center"/>
    </xf>
    <xf numFmtId="184" fontId="3" fillId="2" borderId="24" xfId="0" applyNumberFormat="1" applyFont="1" applyFill="1" applyBorder="1" applyAlignment="1">
      <alignment vertical="center"/>
    </xf>
    <xf numFmtId="184" fontId="3" fillId="2" borderId="25" xfId="0" applyNumberFormat="1" applyFont="1" applyFill="1" applyBorder="1" applyAlignment="1">
      <alignment vertical="center"/>
    </xf>
    <xf numFmtId="184" fontId="3" fillId="2" borderId="92" xfId="0" applyNumberFormat="1" applyFont="1" applyFill="1" applyBorder="1" applyAlignment="1">
      <alignment vertical="center"/>
    </xf>
    <xf numFmtId="184" fontId="3" fillId="2" borderId="78" xfId="0" applyNumberFormat="1" applyFont="1" applyFill="1" applyBorder="1" applyAlignment="1">
      <alignment vertical="center"/>
    </xf>
    <xf numFmtId="184" fontId="3" fillId="2" borderId="42" xfId="0" applyNumberFormat="1" applyFont="1" applyFill="1" applyBorder="1" applyAlignment="1">
      <alignment vertical="center"/>
    </xf>
    <xf numFmtId="184" fontId="3" fillId="2" borderId="39" xfId="0" applyNumberFormat="1" applyFont="1" applyFill="1" applyBorder="1" applyAlignment="1">
      <alignment vertical="center"/>
    </xf>
    <xf numFmtId="0" fontId="0" fillId="0" borderId="0" xfId="0" applyFont="1" applyFill="1" applyAlignment="1">
      <alignment horizontal="center" vertical="center"/>
    </xf>
    <xf numFmtId="0" fontId="3" fillId="2" borderId="124" xfId="0" applyFont="1" applyFill="1" applyBorder="1" applyAlignment="1">
      <alignment horizontal="center" vertical="center"/>
    </xf>
    <xf numFmtId="1" fontId="3" fillId="3" borderId="125" xfId="0" applyNumberFormat="1" applyFont="1" applyFill="1" applyBorder="1" applyAlignment="1">
      <alignment vertical="center"/>
    </xf>
    <xf numFmtId="1" fontId="3" fillId="2" borderId="56" xfId="0" applyNumberFormat="1" applyFont="1" applyFill="1" applyBorder="1" applyAlignment="1">
      <alignment vertical="center"/>
    </xf>
    <xf numFmtId="1" fontId="3" fillId="2" borderId="93" xfId="0" applyNumberFormat="1" applyFont="1" applyFill="1" applyBorder="1" applyAlignment="1">
      <alignment vertical="center"/>
    </xf>
    <xf numFmtId="1" fontId="3" fillId="2" borderId="95" xfId="0" applyNumberFormat="1" applyFont="1" applyFill="1" applyBorder="1" applyAlignment="1">
      <alignment vertical="center"/>
    </xf>
    <xf numFmtId="1" fontId="3" fillId="2" borderId="125" xfId="0" applyNumberFormat="1" applyFont="1" applyFill="1" applyBorder="1" applyAlignment="1">
      <alignment vertical="center"/>
    </xf>
    <xf numFmtId="1" fontId="3" fillId="2" borderId="77" xfId="0" applyNumberFormat="1" applyFont="1" applyFill="1" applyBorder="1" applyAlignment="1">
      <alignment vertical="center"/>
    </xf>
    <xf numFmtId="1" fontId="3" fillId="2" borderId="13" xfId="0" applyNumberFormat="1" applyFont="1" applyFill="1" applyBorder="1" applyAlignment="1">
      <alignment vertical="center"/>
    </xf>
    <xf numFmtId="0" fontId="0" fillId="0" borderId="79" xfId="0" applyFont="1" applyFill="1" applyBorder="1" applyAlignment="1">
      <alignment horizontal="center" vertical="center"/>
    </xf>
    <xf numFmtId="184" fontId="3" fillId="2" borderId="41" xfId="0" applyNumberFormat="1" applyFont="1" applyFill="1" applyBorder="1" applyAlignment="1">
      <alignment vertical="center"/>
    </xf>
    <xf numFmtId="0" fontId="0" fillId="0" borderId="79" xfId="0" applyFont="1" applyBorder="1" applyAlignment="1">
      <alignment horizontal="center" vertical="center"/>
    </xf>
    <xf numFmtId="38" fontId="0" fillId="0" borderId="79" xfId="17" applyFont="1" applyFill="1" applyBorder="1" applyAlignment="1">
      <alignment horizontal="right" vertical="center"/>
    </xf>
    <xf numFmtId="0" fontId="0" fillId="0" borderId="43" xfId="0" applyFont="1" applyBorder="1" applyAlignment="1">
      <alignment horizontal="center" vertical="center"/>
    </xf>
    <xf numFmtId="1" fontId="3" fillId="2" borderId="29" xfId="0" applyNumberFormat="1" applyFont="1" applyFill="1" applyBorder="1" applyAlignment="1">
      <alignment vertical="center"/>
    </xf>
    <xf numFmtId="1" fontId="3" fillId="2" borderId="26" xfId="0" applyNumberFormat="1" applyFont="1" applyFill="1" applyBorder="1" applyAlignment="1">
      <alignment vertical="center"/>
    </xf>
    <xf numFmtId="38" fontId="0" fillId="0" borderId="82" xfId="17" applyFont="1" applyFill="1" applyBorder="1" applyAlignment="1">
      <alignment horizontal="right" vertical="center"/>
    </xf>
    <xf numFmtId="38" fontId="0" fillId="0" borderId="108" xfId="17" applyFont="1" applyFill="1" applyBorder="1" applyAlignment="1">
      <alignment horizontal="right" vertical="center"/>
    </xf>
    <xf numFmtId="1" fontId="3" fillId="3" borderId="23" xfId="0" applyNumberFormat="1" applyFont="1" applyFill="1" applyBorder="1" applyAlignment="1">
      <alignment vertical="center"/>
    </xf>
    <xf numFmtId="1" fontId="3" fillId="3" borderId="27" xfId="0" applyNumberFormat="1" applyFont="1" applyFill="1" applyBorder="1" applyAlignment="1">
      <alignment vertical="center"/>
    </xf>
    <xf numFmtId="0" fontId="0" fillId="0" borderId="43" xfId="0" applyFont="1" applyBorder="1" applyAlignment="1">
      <alignment/>
    </xf>
    <xf numFmtId="0" fontId="0" fillId="0" borderId="25" xfId="0" applyFont="1" applyBorder="1" applyAlignment="1">
      <alignment horizontal="right"/>
    </xf>
    <xf numFmtId="9" fontId="3" fillId="6" borderId="74" xfId="15" applyFont="1" applyFill="1" applyBorder="1" applyAlignment="1">
      <alignment vertical="center"/>
    </xf>
    <xf numFmtId="9" fontId="3" fillId="6" borderId="45" xfId="15" applyFont="1" applyFill="1" applyBorder="1" applyAlignment="1">
      <alignment vertical="center"/>
    </xf>
    <xf numFmtId="9" fontId="3" fillId="6" borderId="47" xfId="15" applyFont="1" applyFill="1" applyBorder="1" applyAlignment="1">
      <alignment vertical="center"/>
    </xf>
    <xf numFmtId="9" fontId="3" fillId="6" borderId="0" xfId="15" applyFont="1" applyFill="1" applyBorder="1" applyAlignment="1">
      <alignment vertical="center"/>
    </xf>
    <xf numFmtId="9" fontId="3" fillId="6" borderId="76" xfId="15" applyFont="1" applyFill="1" applyBorder="1" applyAlignment="1">
      <alignment vertical="center"/>
    </xf>
    <xf numFmtId="1" fontId="3" fillId="3" borderId="52" xfId="0" applyNumberFormat="1" applyFont="1" applyFill="1" applyBorder="1" applyAlignment="1">
      <alignment horizontal="right" vertical="center"/>
    </xf>
    <xf numFmtId="184" fontId="3" fillId="2" borderId="30" xfId="0" applyNumberFormat="1" applyFont="1" applyFill="1" applyBorder="1" applyAlignment="1">
      <alignment horizontal="right" vertical="center"/>
    </xf>
    <xf numFmtId="184" fontId="3" fillId="2" borderId="33" xfId="0" applyNumberFormat="1" applyFont="1" applyFill="1" applyBorder="1" applyAlignment="1">
      <alignment horizontal="right" vertical="center"/>
    </xf>
    <xf numFmtId="184" fontId="3" fillId="2" borderId="89" xfId="0" applyNumberFormat="1" applyFont="1" applyFill="1" applyBorder="1" applyAlignment="1">
      <alignment horizontal="right" vertical="center"/>
    </xf>
    <xf numFmtId="184" fontId="3" fillId="2" borderId="52" xfId="0" applyNumberFormat="1" applyFont="1" applyFill="1" applyBorder="1" applyAlignment="1">
      <alignment horizontal="right" vertical="center"/>
    </xf>
    <xf numFmtId="184" fontId="3" fillId="2" borderId="34" xfId="0" applyNumberFormat="1" applyFont="1" applyFill="1" applyBorder="1" applyAlignment="1">
      <alignment horizontal="right" vertical="center"/>
    </xf>
    <xf numFmtId="49" fontId="3" fillId="2" borderId="31" xfId="0" applyNumberFormat="1" applyFont="1" applyFill="1" applyBorder="1" applyAlignment="1">
      <alignment horizontal="right" vertical="center"/>
    </xf>
    <xf numFmtId="177" fontId="3" fillId="6" borderId="28" xfId="0" applyNumberFormat="1" applyFont="1" applyFill="1" applyBorder="1" applyAlignment="1">
      <alignment horizontal="center" vertical="center"/>
    </xf>
    <xf numFmtId="177" fontId="3" fillId="6" borderId="103" xfId="0" applyNumberFormat="1" applyFont="1" applyFill="1" applyBorder="1" applyAlignment="1">
      <alignment horizontal="center" vertical="center"/>
    </xf>
    <xf numFmtId="0" fontId="0" fillId="0" borderId="43" xfId="0" applyFont="1" applyBorder="1" applyAlignment="1">
      <alignment vertical="top"/>
    </xf>
    <xf numFmtId="178" fontId="9" fillId="6" borderId="23" xfId="17" applyNumberFormat="1" applyFont="1" applyFill="1" applyBorder="1" applyAlignment="1">
      <alignment horizontal="center" vertical="center"/>
    </xf>
    <xf numFmtId="178" fontId="9" fillId="6" borderId="25" xfId="17" applyNumberFormat="1" applyFont="1" applyFill="1" applyBorder="1" applyAlignment="1">
      <alignment horizontal="center" vertical="center"/>
    </xf>
    <xf numFmtId="176" fontId="9" fillId="3" borderId="122" xfId="15" applyNumberFormat="1" applyFont="1" applyFill="1" applyBorder="1" applyAlignment="1">
      <alignment horizontal="right" vertical="center"/>
    </xf>
    <xf numFmtId="176" fontId="9" fillId="3" borderId="102" xfId="15" applyNumberFormat="1" applyFont="1" applyFill="1" applyBorder="1" applyAlignment="1">
      <alignment horizontal="right" vertical="center"/>
    </xf>
    <xf numFmtId="9" fontId="3" fillId="3" borderId="117" xfId="15" applyFont="1" applyFill="1" applyBorder="1" applyAlignment="1">
      <alignment vertical="center"/>
    </xf>
    <xf numFmtId="0" fontId="0" fillId="0" borderId="43" xfId="0" applyFont="1" applyBorder="1" applyAlignment="1">
      <alignment horizontal="right"/>
    </xf>
    <xf numFmtId="38" fontId="0" fillId="0" borderId="25" xfId="0" applyNumberFormat="1" applyFont="1" applyBorder="1" applyAlignment="1">
      <alignment/>
    </xf>
    <xf numFmtId="1" fontId="3" fillId="5" borderId="68" xfId="0" applyNumberFormat="1" applyFont="1" applyFill="1" applyBorder="1" applyAlignment="1">
      <alignment horizontal="right" vertical="center"/>
    </xf>
    <xf numFmtId="1" fontId="3" fillId="5" borderId="69" xfId="0" applyNumberFormat="1" applyFont="1" applyFill="1" applyBorder="1" applyAlignment="1">
      <alignment horizontal="right" vertical="center"/>
    </xf>
    <xf numFmtId="1" fontId="3" fillId="5" borderId="121" xfId="0" applyNumberFormat="1" applyFont="1" applyFill="1" applyBorder="1" applyAlignment="1">
      <alignment horizontal="right" vertical="center"/>
    </xf>
    <xf numFmtId="1" fontId="3" fillId="5" borderId="66" xfId="0" applyNumberFormat="1" applyFont="1" applyFill="1" applyBorder="1" applyAlignment="1">
      <alignment horizontal="right" vertical="center"/>
    </xf>
    <xf numFmtId="1" fontId="3" fillId="5" borderId="65" xfId="0" applyNumberFormat="1" applyFont="1" applyFill="1" applyBorder="1" applyAlignment="1">
      <alignment horizontal="right" vertical="center"/>
    </xf>
    <xf numFmtId="1" fontId="3" fillId="5" borderId="20" xfId="0" applyNumberFormat="1" applyFont="1" applyFill="1" applyBorder="1" applyAlignment="1">
      <alignment horizontal="right" vertical="center"/>
    </xf>
    <xf numFmtId="1" fontId="3" fillId="5" borderId="13" xfId="0" applyNumberFormat="1" applyFont="1" applyFill="1" applyBorder="1" applyAlignment="1">
      <alignment vertical="center"/>
    </xf>
    <xf numFmtId="176" fontId="3" fillId="5" borderId="20" xfId="15" applyNumberFormat="1" applyFont="1" applyFill="1" applyBorder="1" applyAlignment="1">
      <alignment vertical="center"/>
    </xf>
    <xf numFmtId="176" fontId="3" fillId="5" borderId="20" xfId="15" applyNumberFormat="1" applyFont="1" applyFill="1" applyBorder="1" applyAlignment="1">
      <alignment horizontal="right" vertical="center"/>
    </xf>
    <xf numFmtId="1" fontId="3" fillId="5" borderId="26" xfId="0" applyNumberFormat="1" applyFont="1" applyFill="1" applyBorder="1" applyAlignment="1">
      <alignment vertical="center"/>
    </xf>
    <xf numFmtId="176" fontId="3" fillId="5" borderId="42" xfId="15" applyNumberFormat="1" applyFont="1" applyFill="1" applyBorder="1" applyAlignment="1">
      <alignment vertical="center"/>
    </xf>
    <xf numFmtId="176" fontId="3" fillId="5" borderId="39" xfId="15" applyNumberFormat="1" applyFont="1" applyFill="1" applyBorder="1" applyAlignment="1">
      <alignment vertical="center"/>
    </xf>
    <xf numFmtId="176" fontId="9" fillId="2" borderId="68" xfId="15" applyNumberFormat="1" applyFont="1" applyFill="1" applyBorder="1" applyAlignment="1" quotePrefix="1">
      <alignment horizontal="right" vertical="center"/>
    </xf>
    <xf numFmtId="176" fontId="9" fillId="3" borderId="68" xfId="15" applyNumberFormat="1" applyFont="1" applyFill="1" applyBorder="1" applyAlignment="1" quotePrefix="1">
      <alignment horizontal="right" vertical="center"/>
    </xf>
    <xf numFmtId="176" fontId="9" fillId="3" borderId="68" xfId="15" applyNumberFormat="1" applyFont="1" applyFill="1" applyBorder="1" applyAlignment="1">
      <alignment horizontal="right" vertical="center"/>
    </xf>
    <xf numFmtId="9" fontId="3" fillId="5" borderId="20" xfId="15" applyFont="1" applyFill="1" applyBorder="1" applyAlignment="1">
      <alignment horizontal="right" vertical="center"/>
    </xf>
    <xf numFmtId="0" fontId="0" fillId="0" borderId="0" xfId="0" applyFill="1" applyBorder="1" applyAlignment="1">
      <alignment horizontal="center" vertical="center"/>
    </xf>
    <xf numFmtId="0" fontId="0" fillId="0" borderId="0" xfId="0" applyFont="1" applyFill="1" applyBorder="1" applyAlignment="1">
      <alignment/>
    </xf>
    <xf numFmtId="0" fontId="3" fillId="0" borderId="0" xfId="0" applyFont="1" applyFill="1" applyBorder="1" applyAlignment="1">
      <alignment horizontal="center" vertical="center"/>
    </xf>
    <xf numFmtId="0" fontId="0" fillId="0" borderId="0" xfId="0" applyFont="1" applyFill="1" applyBorder="1" applyAlignment="1">
      <alignment horizontal="center" vertical="center"/>
    </xf>
    <xf numFmtId="1" fontId="3" fillId="0" borderId="0" xfId="0" applyNumberFormat="1" applyFont="1" applyFill="1" applyBorder="1" applyAlignment="1">
      <alignment horizontal="right" vertical="center"/>
    </xf>
    <xf numFmtId="38" fontId="3" fillId="0" borderId="0" xfId="17" applyFont="1" applyFill="1" applyBorder="1" applyAlignment="1">
      <alignment horizontal="right" vertical="center"/>
    </xf>
    <xf numFmtId="176" fontId="9" fillId="2" borderId="39" xfId="15" applyNumberFormat="1" applyFont="1" applyFill="1" applyBorder="1" applyAlignment="1">
      <alignment horizontal="center" vertical="center"/>
    </xf>
    <xf numFmtId="0" fontId="0" fillId="0" borderId="0" xfId="0" applyFont="1" applyBorder="1" applyAlignment="1">
      <alignment horizontal="right"/>
    </xf>
    <xf numFmtId="176" fontId="9" fillId="3" borderId="39" xfId="15" applyNumberFormat="1" applyFont="1" applyFill="1" applyBorder="1" applyAlignment="1">
      <alignment horizontal="center" vertical="center"/>
    </xf>
    <xf numFmtId="176" fontId="9" fillId="6" borderId="18" xfId="15" applyNumberFormat="1" applyFont="1" applyFill="1" applyBorder="1" applyAlignment="1">
      <alignment horizontal="center" vertical="center"/>
    </xf>
    <xf numFmtId="176" fontId="9" fillId="6" borderId="31" xfId="15" applyNumberFormat="1" applyFont="1" applyFill="1" applyBorder="1" applyAlignment="1" quotePrefix="1">
      <alignment horizontal="center" vertical="center"/>
    </xf>
    <xf numFmtId="1" fontId="3" fillId="3" borderId="48" xfId="0" applyNumberFormat="1" applyFont="1" applyFill="1" applyBorder="1" applyAlignment="1">
      <alignment horizontal="right" vertical="center"/>
    </xf>
    <xf numFmtId="1" fontId="3" fillId="3" borderId="10" xfId="0" applyNumberFormat="1" applyFont="1" applyFill="1" applyBorder="1" applyAlignment="1">
      <alignment horizontal="right" vertical="center"/>
    </xf>
    <xf numFmtId="1" fontId="3" fillId="3" borderId="46" xfId="0" applyNumberFormat="1" applyFont="1" applyFill="1" applyBorder="1" applyAlignment="1">
      <alignment horizontal="right" vertical="center"/>
    </xf>
    <xf numFmtId="1" fontId="3" fillId="3" borderId="50" xfId="0" applyNumberFormat="1" applyFont="1" applyFill="1" applyBorder="1" applyAlignment="1">
      <alignment horizontal="right" vertical="center"/>
    </xf>
    <xf numFmtId="1" fontId="3" fillId="5" borderId="78" xfId="0" applyNumberFormat="1" applyFont="1" applyFill="1" applyBorder="1" applyAlignment="1">
      <alignment horizontal="right" vertical="center"/>
    </xf>
    <xf numFmtId="1" fontId="3" fillId="6" borderId="53" xfId="0" applyNumberFormat="1" applyFont="1" applyFill="1" applyBorder="1" applyAlignment="1">
      <alignment horizontal="right" vertical="center"/>
    </xf>
    <xf numFmtId="1" fontId="3" fillId="6" borderId="54" xfId="0" applyNumberFormat="1" applyFont="1" applyFill="1" applyBorder="1" applyAlignment="1">
      <alignment horizontal="right" vertical="center"/>
    </xf>
    <xf numFmtId="1" fontId="3" fillId="6" borderId="52" xfId="0" applyNumberFormat="1" applyFont="1" applyFill="1" applyBorder="1" applyAlignment="1">
      <alignment horizontal="right" vertical="center"/>
    </xf>
    <xf numFmtId="176" fontId="9" fillId="6" borderId="26" xfId="15" applyNumberFormat="1" applyFont="1" applyFill="1" applyBorder="1" applyAlignment="1">
      <alignment horizontal="center" vertical="center"/>
    </xf>
    <xf numFmtId="1" fontId="3" fillId="6" borderId="48" xfId="0" applyNumberFormat="1" applyFont="1" applyFill="1" applyBorder="1" applyAlignment="1">
      <alignment horizontal="right" vertical="center"/>
    </xf>
    <xf numFmtId="1" fontId="3" fillId="6" borderId="10" xfId="0" applyNumberFormat="1" applyFont="1" applyFill="1" applyBorder="1" applyAlignment="1">
      <alignment horizontal="right" vertical="center"/>
    </xf>
    <xf numFmtId="1" fontId="3" fillId="6" borderId="46" xfId="0" applyNumberFormat="1" applyFont="1" applyFill="1" applyBorder="1" applyAlignment="1">
      <alignment horizontal="right" vertical="center"/>
    </xf>
    <xf numFmtId="1" fontId="3" fillId="5" borderId="8" xfId="0" applyNumberFormat="1" applyFont="1" applyFill="1" applyBorder="1" applyAlignment="1">
      <alignment horizontal="right" vertical="center"/>
    </xf>
    <xf numFmtId="1" fontId="3" fillId="5" borderId="13" xfId="0" applyNumberFormat="1" applyFont="1" applyFill="1" applyBorder="1" applyAlignment="1">
      <alignment horizontal="right" vertical="center"/>
    </xf>
    <xf numFmtId="1" fontId="3" fillId="6" borderId="77" xfId="0" applyNumberFormat="1" applyFont="1" applyFill="1" applyBorder="1" applyAlignment="1">
      <alignment horizontal="right" vertical="center"/>
    </xf>
    <xf numFmtId="1" fontId="3" fillId="6" borderId="65" xfId="0" applyNumberFormat="1" applyFont="1" applyFill="1" applyBorder="1" applyAlignment="1">
      <alignment horizontal="right" vertical="center"/>
    </xf>
    <xf numFmtId="10" fontId="0" fillId="0" borderId="0" xfId="15" applyNumberFormat="1" applyFont="1" applyAlignment="1">
      <alignment/>
    </xf>
    <xf numFmtId="0" fontId="3" fillId="5" borderId="7" xfId="0" applyFont="1" applyFill="1" applyBorder="1" applyAlignment="1">
      <alignment horizontal="center" vertical="center"/>
    </xf>
    <xf numFmtId="184" fontId="3" fillId="5" borderId="47" xfId="0" applyNumberFormat="1" applyFont="1" applyFill="1" applyBorder="1" applyAlignment="1">
      <alignment vertical="center"/>
    </xf>
    <xf numFmtId="184" fontId="3" fillId="5" borderId="45" xfId="0" applyNumberFormat="1" applyFont="1" applyFill="1" applyBorder="1" applyAlignment="1">
      <alignment vertical="center"/>
    </xf>
    <xf numFmtId="184" fontId="3" fillId="5" borderId="0" xfId="0" applyNumberFormat="1" applyFont="1" applyFill="1" applyBorder="1" applyAlignment="1">
      <alignment vertical="center"/>
    </xf>
    <xf numFmtId="184" fontId="3" fillId="5" borderId="25" xfId="0" applyNumberFormat="1" applyFont="1" applyFill="1" applyBorder="1" applyAlignment="1">
      <alignment vertical="center"/>
    </xf>
    <xf numFmtId="1" fontId="3" fillId="5" borderId="43" xfId="0" applyNumberFormat="1" applyFont="1" applyFill="1" applyBorder="1" applyAlignment="1">
      <alignment vertical="center"/>
    </xf>
    <xf numFmtId="176" fontId="3" fillId="5" borderId="76" xfId="15" applyNumberFormat="1" applyFont="1" applyFill="1" applyBorder="1" applyAlignment="1">
      <alignment vertical="center"/>
    </xf>
    <xf numFmtId="184" fontId="3" fillId="2" borderId="47" xfId="0" applyNumberFormat="1" applyFont="1" applyFill="1" applyBorder="1" applyAlignment="1">
      <alignment vertical="center"/>
    </xf>
    <xf numFmtId="184" fontId="3" fillId="2" borderId="45" xfId="0" applyNumberFormat="1" applyFont="1" applyFill="1" applyBorder="1" applyAlignment="1">
      <alignment vertical="center"/>
    </xf>
    <xf numFmtId="184" fontId="3" fillId="2" borderId="0" xfId="0" applyNumberFormat="1" applyFont="1" applyFill="1" applyBorder="1" applyAlignment="1">
      <alignment vertical="center"/>
    </xf>
    <xf numFmtId="1" fontId="3" fillId="2" borderId="110" xfId="0" applyNumberFormat="1" applyFont="1" applyFill="1" applyBorder="1" applyAlignment="1">
      <alignment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186" fontId="0" fillId="0" borderId="0" xfId="17" applyNumberFormat="1" applyFont="1" applyFill="1" applyBorder="1" applyAlignment="1">
      <alignment vertical="center"/>
    </xf>
    <xf numFmtId="178" fontId="9" fillId="3" borderId="29" xfId="17" applyNumberFormat="1" applyFont="1" applyFill="1" applyBorder="1" applyAlignment="1">
      <alignment horizontal="center" vertical="center"/>
    </xf>
    <xf numFmtId="178" fontId="9" fillId="3" borderId="42" xfId="17" applyNumberFormat="1" applyFont="1" applyFill="1" applyBorder="1" applyAlignment="1">
      <alignment horizontal="center" vertical="center"/>
    </xf>
    <xf numFmtId="0" fontId="9" fillId="2" borderId="0" xfId="0" applyFont="1" applyFill="1" applyBorder="1" applyAlignment="1">
      <alignment horizontal="center" vertical="center"/>
    </xf>
    <xf numFmtId="0" fontId="3" fillId="5" borderId="14" xfId="0" applyFont="1" applyFill="1" applyBorder="1" applyAlignment="1">
      <alignment horizontal="center" vertical="center"/>
    </xf>
    <xf numFmtId="55" fontId="9" fillId="2" borderId="43" xfId="0" applyNumberFormat="1" applyFont="1" applyFill="1" applyBorder="1" applyAlignment="1">
      <alignment horizontal="center" vertical="center"/>
    </xf>
    <xf numFmtId="55" fontId="3" fillId="5" borderId="8" xfId="0" applyNumberFormat="1" applyFont="1" applyFill="1" applyBorder="1" applyAlignment="1">
      <alignment horizontal="center" vertical="center"/>
    </xf>
    <xf numFmtId="0" fontId="0" fillId="4" borderId="9" xfId="0" applyFont="1" applyFill="1" applyBorder="1" applyAlignment="1">
      <alignment horizontal="center" vertical="center"/>
    </xf>
    <xf numFmtId="0" fontId="0" fillId="4" borderId="30"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26" xfId="0" applyFont="1" applyFill="1" applyBorder="1" applyAlignment="1">
      <alignment horizontal="center" vertical="center"/>
    </xf>
    <xf numFmtId="0" fontId="12" fillId="0" borderId="0" xfId="0" applyFont="1" applyAlignment="1">
      <alignment horizontal="right"/>
    </xf>
    <xf numFmtId="0" fontId="18" fillId="0" borderId="0" xfId="0" applyFont="1" applyAlignment="1">
      <alignment horizontal="center" vertical="center"/>
    </xf>
    <xf numFmtId="0" fontId="18" fillId="0" borderId="0" xfId="0" applyFont="1" applyAlignment="1">
      <alignment vertical="center"/>
    </xf>
    <xf numFmtId="0" fontId="18" fillId="0" borderId="0" xfId="0" applyFont="1" applyAlignment="1">
      <alignment horizontal="right" vertical="center"/>
    </xf>
    <xf numFmtId="0" fontId="19" fillId="0" borderId="0" xfId="0" applyFont="1" applyAlignment="1">
      <alignment vertical="center"/>
    </xf>
    <xf numFmtId="0" fontId="20"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horizontal="right" vertical="center"/>
    </xf>
    <xf numFmtId="0" fontId="9" fillId="0" borderId="0" xfId="0" applyFont="1" applyAlignment="1">
      <alignment horizontal="left"/>
    </xf>
    <xf numFmtId="1" fontId="3" fillId="5" borderId="90" xfId="0" applyNumberFormat="1" applyFont="1" applyFill="1" applyBorder="1" applyAlignment="1">
      <alignment horizontal="right" vertical="center"/>
    </xf>
    <xf numFmtId="1" fontId="3" fillId="5" borderId="96" xfId="0" applyNumberFormat="1" applyFont="1" applyFill="1" applyBorder="1" applyAlignment="1">
      <alignment horizontal="right" vertical="center"/>
    </xf>
    <xf numFmtId="1" fontId="3" fillId="5" borderId="117" xfId="0" applyNumberFormat="1" applyFont="1" applyFill="1" applyBorder="1" applyAlignment="1">
      <alignment horizontal="right" vertical="center"/>
    </xf>
    <xf numFmtId="1" fontId="3" fillId="5" borderId="118" xfId="0" applyNumberFormat="1" applyFont="1" applyFill="1" applyBorder="1" applyAlignment="1">
      <alignment horizontal="right" vertical="center"/>
    </xf>
    <xf numFmtId="1" fontId="3" fillId="5" borderId="103" xfId="0" applyNumberFormat="1" applyFont="1" applyFill="1" applyBorder="1" applyAlignment="1">
      <alignment horizontal="right" vertical="center"/>
    </xf>
    <xf numFmtId="176" fontId="9" fillId="3" borderId="97" xfId="15" applyNumberFormat="1" applyFont="1" applyFill="1" applyBorder="1" applyAlignment="1">
      <alignment horizontal="right" vertical="center"/>
    </xf>
    <xf numFmtId="176" fontId="9" fillId="2" borderId="97" xfId="15" applyNumberFormat="1" applyFont="1" applyFill="1" applyBorder="1" applyAlignment="1">
      <alignment vertical="center"/>
    </xf>
    <xf numFmtId="176" fontId="9" fillId="2" borderId="90" xfId="15" applyNumberFormat="1" applyFont="1" applyFill="1" applyBorder="1" applyAlignment="1">
      <alignment vertical="center"/>
    </xf>
    <xf numFmtId="176" fontId="9" fillId="2" borderId="90" xfId="15" applyNumberFormat="1" applyFont="1" applyFill="1" applyBorder="1" applyAlignment="1">
      <alignment horizontal="right" vertical="center"/>
    </xf>
    <xf numFmtId="176" fontId="9" fillId="2" borderId="92" xfId="15" applyNumberFormat="1" applyFont="1" applyFill="1" applyBorder="1" applyAlignment="1">
      <alignment vertical="center"/>
    </xf>
    <xf numFmtId="0" fontId="3" fillId="4" borderId="8" xfId="0" applyFont="1" applyFill="1" applyBorder="1" applyAlignment="1">
      <alignment vertical="center"/>
    </xf>
    <xf numFmtId="0" fontId="3" fillId="4" borderId="13" xfId="0" applyFont="1" applyFill="1" applyBorder="1" applyAlignment="1">
      <alignment vertical="center"/>
    </xf>
    <xf numFmtId="55" fontId="9" fillId="3" borderId="117" xfId="0" applyNumberFormat="1" applyFont="1" applyFill="1" applyBorder="1" applyAlignment="1">
      <alignment horizontal="center" vertical="center"/>
    </xf>
    <xf numFmtId="55" fontId="9" fillId="2" borderId="15" xfId="0" applyNumberFormat="1" applyFont="1" applyFill="1" applyBorder="1" applyAlignment="1">
      <alignment horizontal="center" vertical="center"/>
    </xf>
    <xf numFmtId="55" fontId="9" fillId="2" borderId="0" xfId="0" applyNumberFormat="1" applyFont="1" applyFill="1" applyBorder="1" applyAlignment="1">
      <alignment horizontal="center" vertical="center"/>
    </xf>
    <xf numFmtId="0" fontId="3" fillId="3" borderId="91" xfId="0" applyFont="1" applyFill="1" applyBorder="1" applyAlignment="1">
      <alignment horizontal="center" vertical="center"/>
    </xf>
    <xf numFmtId="0" fontId="3" fillId="2" borderId="15" xfId="0" applyFont="1" applyFill="1" applyBorder="1" applyAlignment="1">
      <alignment horizontal="center" vertical="center"/>
    </xf>
    <xf numFmtId="0" fontId="0" fillId="4" borderId="14" xfId="0" applyFont="1" applyFill="1" applyBorder="1" applyAlignment="1">
      <alignment horizontal="center" vertical="center"/>
    </xf>
    <xf numFmtId="0" fontId="0" fillId="4" borderId="15" xfId="0" applyFont="1" applyFill="1" applyBorder="1" applyAlignment="1">
      <alignment horizontal="center" vertical="center"/>
    </xf>
    <xf numFmtId="0" fontId="7" fillId="3" borderId="90" xfId="0" applyFont="1" applyFill="1" applyBorder="1" applyAlignment="1">
      <alignment horizontal="center" vertical="center"/>
    </xf>
    <xf numFmtId="0" fontId="7" fillId="2" borderId="18" xfId="0" applyFont="1" applyFill="1" applyBorder="1" applyAlignment="1">
      <alignment horizontal="center" vertical="center"/>
    </xf>
    <xf numFmtId="0" fontId="3" fillId="2" borderId="31" xfId="0" applyFont="1" applyFill="1" applyBorder="1" applyAlignment="1">
      <alignment horizontal="center" vertical="center"/>
    </xf>
    <xf numFmtId="0" fontId="0" fillId="4" borderId="22" xfId="0" applyFont="1" applyFill="1" applyBorder="1" applyAlignment="1">
      <alignment horizontal="left" vertical="center"/>
    </xf>
    <xf numFmtId="1" fontId="3" fillId="2" borderId="90" xfId="0" applyNumberFormat="1" applyFont="1" applyFill="1" applyBorder="1" applyAlignment="1">
      <alignment horizontal="right" vertical="center"/>
    </xf>
    <xf numFmtId="0" fontId="0" fillId="4" borderId="30" xfId="0" applyFont="1" applyFill="1" applyBorder="1" applyAlignment="1">
      <alignment horizontal="left" vertical="center"/>
    </xf>
    <xf numFmtId="1" fontId="3" fillId="2" borderId="89" xfId="0" applyNumberFormat="1" applyFont="1" applyFill="1" applyBorder="1" applyAlignment="1">
      <alignment horizontal="right" vertical="center"/>
    </xf>
    <xf numFmtId="0" fontId="0" fillId="4" borderId="35" xfId="0" applyFont="1" applyFill="1" applyBorder="1" applyAlignment="1">
      <alignment horizontal="center" vertical="center"/>
    </xf>
    <xf numFmtId="0" fontId="0" fillId="4" borderId="18" xfId="0" applyFont="1" applyFill="1" applyBorder="1" applyAlignment="1">
      <alignment horizontal="right" vertical="center"/>
    </xf>
    <xf numFmtId="0" fontId="0" fillId="4" borderId="19" xfId="0" applyFont="1" applyFill="1" applyBorder="1" applyAlignment="1">
      <alignment horizontal="right" vertical="center"/>
    </xf>
    <xf numFmtId="0" fontId="0" fillId="4" borderId="9" xfId="0" applyFont="1" applyFill="1" applyBorder="1" applyAlignment="1">
      <alignment horizontal="left" vertical="center"/>
    </xf>
    <xf numFmtId="0" fontId="0" fillId="4" borderId="15" xfId="0" applyFont="1" applyFill="1" applyBorder="1" applyAlignment="1">
      <alignment horizontal="right" vertical="center"/>
    </xf>
    <xf numFmtId="1" fontId="3" fillId="5" borderId="0" xfId="0" applyNumberFormat="1" applyFont="1" applyFill="1" applyBorder="1" applyAlignment="1">
      <alignment horizontal="right" vertical="center"/>
    </xf>
    <xf numFmtId="1" fontId="3" fillId="2" borderId="91" xfId="0" applyNumberFormat="1" applyFont="1" applyFill="1" applyBorder="1" applyAlignment="1">
      <alignment horizontal="right" vertical="center"/>
    </xf>
    <xf numFmtId="0" fontId="0" fillId="4" borderId="31" xfId="0" applyFont="1" applyFill="1" applyBorder="1" applyAlignment="1">
      <alignment horizontal="right" vertical="center"/>
    </xf>
    <xf numFmtId="0" fontId="0" fillId="4" borderId="24" xfId="0" applyFont="1" applyFill="1" applyBorder="1" applyAlignment="1">
      <alignment horizontal="left" vertical="center"/>
    </xf>
    <xf numFmtId="0" fontId="0" fillId="4" borderId="39" xfId="0" applyFont="1" applyFill="1" applyBorder="1" applyAlignment="1">
      <alignment horizontal="center" vertical="center"/>
    </xf>
    <xf numFmtId="1" fontId="3" fillId="2" borderId="92" xfId="0" applyNumberFormat="1" applyFont="1" applyFill="1" applyBorder="1" applyAlignment="1">
      <alignment horizontal="right" vertical="center"/>
    </xf>
    <xf numFmtId="9" fontId="3" fillId="2" borderId="25" xfId="15" applyFont="1" applyFill="1" applyBorder="1" applyAlignment="1">
      <alignment horizontal="righ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7" fillId="0" borderId="0" xfId="0" applyFont="1" applyBorder="1" applyAlignment="1">
      <alignment horizontal="right" vertical="center"/>
    </xf>
    <xf numFmtId="0" fontId="0" fillId="0" borderId="0" xfId="0" applyFont="1" applyBorder="1" applyAlignment="1">
      <alignment horizontal="right" vertical="center"/>
    </xf>
    <xf numFmtId="0" fontId="0" fillId="0" borderId="15" xfId="0" applyFont="1" applyBorder="1" applyAlignment="1">
      <alignment horizontal="right" vertical="center"/>
    </xf>
    <xf numFmtId="0" fontId="3" fillId="5" borderId="101" xfId="0" applyFont="1" applyFill="1" applyBorder="1" applyAlignment="1">
      <alignment horizontal="center" vertical="center"/>
    </xf>
    <xf numFmtId="0" fontId="0" fillId="4" borderId="8" xfId="0" applyFont="1" applyFill="1" applyBorder="1" applyAlignment="1">
      <alignment vertical="center"/>
    </xf>
    <xf numFmtId="0" fontId="0" fillId="4" borderId="13" xfId="0" applyFont="1" applyFill="1" applyBorder="1" applyAlignment="1">
      <alignment vertical="center"/>
    </xf>
    <xf numFmtId="1" fontId="3" fillId="5" borderId="43" xfId="0" applyNumberFormat="1" applyFont="1" applyFill="1" applyBorder="1" applyAlignment="1">
      <alignment horizontal="right" vertical="center"/>
    </xf>
    <xf numFmtId="1" fontId="3" fillId="3" borderId="95" xfId="0" applyNumberFormat="1" applyFont="1" applyFill="1" applyBorder="1" applyAlignment="1">
      <alignment horizontal="right" vertical="center"/>
    </xf>
    <xf numFmtId="1" fontId="3" fillId="2" borderId="95" xfId="0" applyNumberFormat="1" applyFont="1" applyFill="1" applyBorder="1" applyAlignment="1">
      <alignment horizontal="right" vertical="center"/>
    </xf>
    <xf numFmtId="9" fontId="3" fillId="2" borderId="13" xfId="15" applyFont="1" applyFill="1" applyBorder="1" applyAlignment="1">
      <alignment horizontal="right" vertical="center"/>
    </xf>
    <xf numFmtId="1" fontId="3" fillId="5" borderId="8" xfId="0" applyNumberFormat="1" applyFont="1" applyFill="1" applyBorder="1" applyAlignment="1">
      <alignment vertical="center"/>
    </xf>
    <xf numFmtId="0" fontId="0" fillId="4" borderId="70" xfId="0" applyFont="1" applyFill="1" applyBorder="1" applyAlignment="1">
      <alignment vertical="center"/>
    </xf>
    <xf numFmtId="0" fontId="0" fillId="4" borderId="20" xfId="0" applyFont="1" applyFill="1" applyBorder="1" applyAlignment="1">
      <alignment vertical="center"/>
    </xf>
    <xf numFmtId="9" fontId="3" fillId="2" borderId="20" xfId="15" applyFont="1" applyFill="1" applyBorder="1" applyAlignment="1">
      <alignment horizontal="right" vertical="center"/>
    </xf>
    <xf numFmtId="176" fontId="3" fillId="5" borderId="70" xfId="15" applyNumberFormat="1" applyFont="1" applyFill="1" applyBorder="1" applyAlignment="1">
      <alignment horizontal="right" vertical="center"/>
    </xf>
    <xf numFmtId="9" fontId="3" fillId="2" borderId="76" xfId="15" applyFont="1" applyFill="1" applyBorder="1" applyAlignment="1">
      <alignment horizontal="right" vertical="center"/>
    </xf>
    <xf numFmtId="9" fontId="3" fillId="0" borderId="0" xfId="15" applyFont="1" applyFill="1" applyBorder="1" applyAlignment="1">
      <alignment horizontal="right" vertical="center"/>
    </xf>
    <xf numFmtId="9" fontId="3" fillId="0" borderId="0" xfId="15" applyFont="1" applyFill="1" applyBorder="1" applyAlignment="1">
      <alignment vertical="center"/>
    </xf>
    <xf numFmtId="0" fontId="0" fillId="0" borderId="0" xfId="0" applyFont="1" applyBorder="1" applyAlignment="1">
      <alignment horizontal="center" vertical="center"/>
    </xf>
    <xf numFmtId="0" fontId="0" fillId="0" borderId="79" xfId="0" applyFont="1" applyBorder="1" applyAlignment="1">
      <alignment horizontal="right" vertical="center"/>
    </xf>
    <xf numFmtId="0" fontId="0" fillId="4" borderId="43" xfId="0" applyFont="1" applyFill="1" applyBorder="1" applyAlignment="1">
      <alignment vertical="center"/>
    </xf>
    <xf numFmtId="38" fontId="3" fillId="2" borderId="95" xfId="0" applyNumberFormat="1" applyFont="1" applyFill="1" applyBorder="1" applyAlignment="1">
      <alignment horizontal="right" vertical="center"/>
    </xf>
    <xf numFmtId="0" fontId="0" fillId="4" borderId="9" xfId="0" applyFont="1" applyFill="1" applyBorder="1" applyAlignment="1">
      <alignment vertical="center"/>
    </xf>
    <xf numFmtId="0" fontId="0" fillId="4" borderId="49" xfId="0" applyFont="1" applyFill="1" applyBorder="1" applyAlignment="1">
      <alignment vertical="center"/>
    </xf>
    <xf numFmtId="176" fontId="3" fillId="5" borderId="9" xfId="15" applyNumberFormat="1" applyFont="1" applyFill="1" applyBorder="1" applyAlignment="1">
      <alignment horizontal="right" vertical="center"/>
    </xf>
    <xf numFmtId="176" fontId="3" fillId="2" borderId="96" xfId="15" applyNumberFormat="1" applyFont="1" applyFill="1" applyBorder="1" applyAlignment="1">
      <alignment horizontal="right" vertical="center"/>
    </xf>
    <xf numFmtId="176" fontId="3" fillId="5" borderId="70" xfId="15" applyNumberFormat="1" applyFont="1" applyFill="1" applyBorder="1" applyAlignment="1">
      <alignment vertical="center"/>
    </xf>
    <xf numFmtId="176" fontId="3" fillId="2" borderId="103" xfId="15" applyNumberFormat="1" applyFont="1" applyFill="1" applyBorder="1" applyAlignment="1">
      <alignment vertical="center"/>
    </xf>
    <xf numFmtId="55" fontId="9" fillId="3" borderId="77" xfId="0" applyNumberFormat="1" applyFont="1" applyFill="1" applyBorder="1" applyAlignment="1">
      <alignment horizontal="center" vertical="center"/>
    </xf>
    <xf numFmtId="55" fontId="3" fillId="3" borderId="77" xfId="0" applyNumberFormat="1" applyFont="1" applyFill="1" applyBorder="1" applyAlignment="1">
      <alignment horizontal="center" vertical="center"/>
    </xf>
    <xf numFmtId="55" fontId="3" fillId="2" borderId="77" xfId="0" applyNumberFormat="1" applyFont="1" applyFill="1" applyBorder="1" applyAlignment="1">
      <alignment horizontal="center" vertical="center"/>
    </xf>
    <xf numFmtId="0" fontId="9" fillId="3" borderId="73" xfId="0" applyFont="1" applyFill="1" applyBorder="1" applyAlignment="1">
      <alignment horizontal="center" vertical="center"/>
    </xf>
    <xf numFmtId="0" fontId="21" fillId="3" borderId="73" xfId="0" applyFont="1" applyFill="1" applyBorder="1" applyAlignment="1">
      <alignment horizontal="center" vertical="center"/>
    </xf>
    <xf numFmtId="0" fontId="21" fillId="2" borderId="73" xfId="0" applyFont="1" applyFill="1" applyBorder="1" applyAlignment="1">
      <alignment horizontal="center" vertical="center"/>
    </xf>
    <xf numFmtId="0" fontId="3" fillId="5" borderId="35" xfId="0" applyFont="1" applyFill="1" applyBorder="1" applyAlignment="1">
      <alignment horizontal="center" vertical="center"/>
    </xf>
    <xf numFmtId="0" fontId="0" fillId="3" borderId="42" xfId="0" applyFont="1" applyFill="1" applyBorder="1" applyAlignment="1">
      <alignment horizontal="center" vertical="center"/>
    </xf>
    <xf numFmtId="0" fontId="0" fillId="2" borderId="25" xfId="0" applyFont="1" applyFill="1" applyBorder="1" applyAlignment="1">
      <alignment horizontal="center" vertical="center"/>
    </xf>
    <xf numFmtId="0" fontId="7" fillId="3" borderId="42" xfId="0" applyFont="1" applyFill="1" applyBorder="1" applyAlignment="1">
      <alignment horizontal="center" vertical="center"/>
    </xf>
    <xf numFmtId="0" fontId="7" fillId="2" borderId="42" xfId="0" applyFont="1" applyFill="1" applyBorder="1" applyAlignment="1">
      <alignment horizontal="center" vertical="center"/>
    </xf>
    <xf numFmtId="0" fontId="3" fillId="5" borderId="82" xfId="0" applyFont="1" applyFill="1" applyBorder="1" applyAlignment="1">
      <alignment horizontal="center" vertical="center"/>
    </xf>
    <xf numFmtId="0" fontId="3" fillId="3" borderId="42"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42" xfId="0" applyFont="1" applyFill="1" applyBorder="1" applyAlignment="1">
      <alignment horizontal="center" vertical="center"/>
    </xf>
    <xf numFmtId="0" fontId="0" fillId="4" borderId="35" xfId="0" applyFont="1" applyFill="1" applyBorder="1" applyAlignment="1">
      <alignment horizontal="left" vertical="center"/>
    </xf>
    <xf numFmtId="38" fontId="3" fillId="5" borderId="35" xfId="17" applyFont="1" applyFill="1" applyBorder="1" applyAlignment="1">
      <alignment horizontal="right" vertical="center"/>
    </xf>
    <xf numFmtId="38" fontId="3" fillId="3" borderId="38" xfId="17" applyFont="1" applyFill="1" applyBorder="1" applyAlignment="1">
      <alignment horizontal="right" vertical="center"/>
    </xf>
    <xf numFmtId="38" fontId="3" fillId="5" borderId="9" xfId="17" applyFont="1" applyFill="1" applyBorder="1" applyAlignment="1">
      <alignment horizontal="right" vertical="center"/>
    </xf>
    <xf numFmtId="0" fontId="0" fillId="4" borderId="68" xfId="0" applyFont="1" applyFill="1" applyBorder="1" applyAlignment="1">
      <alignment horizontal="left" vertical="center"/>
    </xf>
    <xf numFmtId="0" fontId="0" fillId="4" borderId="69" xfId="0" applyFont="1" applyFill="1" applyBorder="1" applyAlignment="1">
      <alignment horizontal="right" vertical="center"/>
    </xf>
    <xf numFmtId="38" fontId="3" fillId="5" borderId="102" xfId="17" applyFont="1" applyFill="1" applyBorder="1" applyAlignment="1">
      <alignment horizontal="right" vertical="center"/>
    </xf>
    <xf numFmtId="38" fontId="3" fillId="3" borderId="68" xfId="17" applyFont="1" applyFill="1" applyBorder="1" applyAlignment="1">
      <alignment horizontal="right" vertical="center"/>
    </xf>
    <xf numFmtId="38" fontId="3" fillId="2" borderId="116" xfId="17" applyFont="1" applyFill="1" applyBorder="1" applyAlignment="1">
      <alignment horizontal="right" vertical="center"/>
    </xf>
    <xf numFmtId="38" fontId="3" fillId="5" borderId="105" xfId="17" applyFont="1" applyFill="1" applyBorder="1" applyAlignment="1">
      <alignment horizontal="right" vertical="center"/>
    </xf>
    <xf numFmtId="38" fontId="3" fillId="3" borderId="121" xfId="17" applyFont="1" applyFill="1" applyBorder="1" applyAlignment="1">
      <alignment horizontal="right" vertical="center"/>
    </xf>
    <xf numFmtId="38" fontId="3" fillId="2" borderId="120" xfId="17" applyFont="1" applyFill="1" applyBorder="1" applyAlignment="1">
      <alignment horizontal="right" vertical="center"/>
    </xf>
    <xf numFmtId="0" fontId="0" fillId="4" borderId="35" xfId="0" applyFill="1" applyBorder="1" applyAlignment="1">
      <alignment horizontal="left" vertical="center"/>
    </xf>
    <xf numFmtId="0" fontId="0" fillId="4" borderId="70" xfId="0" applyFont="1" applyFill="1" applyBorder="1" applyAlignment="1">
      <alignment horizontal="left" vertical="center"/>
    </xf>
    <xf numFmtId="38" fontId="3" fillId="5" borderId="70" xfId="17" applyFont="1" applyFill="1" applyBorder="1" applyAlignment="1">
      <alignment horizontal="right" vertical="center"/>
    </xf>
    <xf numFmtId="0" fontId="0" fillId="0" borderId="0" xfId="0" applyFont="1" applyFill="1" applyBorder="1" applyAlignment="1">
      <alignment horizontal="left" vertical="center"/>
    </xf>
    <xf numFmtId="0" fontId="0" fillId="0" borderId="0" xfId="0" applyFont="1" applyAlignment="1">
      <alignment horizontal="right"/>
    </xf>
    <xf numFmtId="0" fontId="7" fillId="0" borderId="0" xfId="0" applyFont="1" applyFill="1" applyAlignment="1">
      <alignment/>
    </xf>
    <xf numFmtId="0" fontId="0" fillId="0" borderId="0" xfId="0" applyFill="1" applyAlignment="1">
      <alignment/>
    </xf>
    <xf numFmtId="0" fontId="0" fillId="4" borderId="71" xfId="0" applyFont="1" applyFill="1" applyBorder="1" applyAlignment="1">
      <alignment horizontal="left" vertical="center"/>
    </xf>
    <xf numFmtId="176" fontId="3" fillId="3" borderId="21" xfId="15" applyNumberFormat="1" applyFont="1" applyFill="1" applyBorder="1" applyAlignment="1">
      <alignment horizontal="right" vertical="center"/>
    </xf>
    <xf numFmtId="176" fontId="3" fillId="2" borderId="21" xfId="15" applyNumberFormat="1" applyFont="1" applyFill="1" applyBorder="1" applyAlignment="1">
      <alignment horizontal="right" vertical="center"/>
    </xf>
    <xf numFmtId="176" fontId="0" fillId="4" borderId="35" xfId="15" applyNumberFormat="1" applyFont="1" applyFill="1" applyBorder="1" applyAlignment="1">
      <alignment horizontal="left" vertical="center"/>
    </xf>
    <xf numFmtId="176" fontId="3" fillId="3" borderId="18" xfId="15" applyNumberFormat="1" applyFont="1" applyFill="1" applyBorder="1" applyAlignment="1">
      <alignment horizontal="right" vertical="center"/>
    </xf>
    <xf numFmtId="176" fontId="3" fillId="2" borderId="18" xfId="15" applyNumberFormat="1" applyFont="1" applyFill="1" applyBorder="1" applyAlignment="1">
      <alignment horizontal="right" vertical="center"/>
    </xf>
    <xf numFmtId="176" fontId="7" fillId="0" borderId="0" xfId="15" applyNumberFormat="1" applyFont="1" applyAlignment="1">
      <alignment/>
    </xf>
    <xf numFmtId="176" fontId="0" fillId="0" borderId="0" xfId="15" applyNumberFormat="1" applyAlignment="1">
      <alignment/>
    </xf>
    <xf numFmtId="176" fontId="0" fillId="4" borderId="9" xfId="15" applyNumberFormat="1" applyFont="1" applyFill="1" applyBorder="1" applyAlignment="1">
      <alignment horizontal="left" vertical="center"/>
    </xf>
    <xf numFmtId="176" fontId="0" fillId="4" borderId="70" xfId="15" applyNumberFormat="1" applyFont="1" applyFill="1" applyBorder="1" applyAlignment="1">
      <alignment horizontal="left" vertical="center"/>
    </xf>
    <xf numFmtId="176" fontId="3" fillId="2" borderId="39" xfId="15" applyNumberFormat="1" applyFont="1" applyFill="1" applyBorder="1" applyAlignment="1">
      <alignment horizontal="right" vertical="center"/>
    </xf>
    <xf numFmtId="38" fontId="22" fillId="0" borderId="0" xfId="17" applyFont="1" applyFill="1" applyBorder="1" applyAlignment="1">
      <alignment horizontal="right" vertical="center"/>
    </xf>
    <xf numFmtId="38" fontId="22" fillId="5" borderId="77" xfId="17" applyFont="1" applyFill="1" applyBorder="1" applyAlignment="1">
      <alignment horizontal="right" vertical="center"/>
    </xf>
    <xf numFmtId="38" fontId="22" fillId="7" borderId="21" xfId="17" applyFont="1" applyFill="1" applyBorder="1" applyAlignment="1">
      <alignment horizontal="right" vertical="center"/>
    </xf>
    <xf numFmtId="38" fontId="3" fillId="5" borderId="65" xfId="17" applyFont="1" applyFill="1" applyBorder="1" applyAlignment="1">
      <alignment horizontal="right" vertical="center"/>
    </xf>
    <xf numFmtId="38" fontId="7" fillId="7" borderId="39" xfId="17" applyFont="1" applyFill="1" applyBorder="1" applyAlignment="1">
      <alignment horizontal="right" vertical="center"/>
    </xf>
    <xf numFmtId="0" fontId="6" fillId="0" borderId="0" xfId="0" applyFont="1" applyAlignment="1">
      <alignment vertical="center"/>
    </xf>
    <xf numFmtId="38" fontId="0" fillId="0" borderId="0" xfId="17" applyFont="1" applyAlignment="1">
      <alignment horizontal="right" vertical="center"/>
    </xf>
    <xf numFmtId="0" fontId="7" fillId="0" borderId="0" xfId="0" applyFont="1" applyAlignment="1">
      <alignment horizontal="right" vertical="center"/>
    </xf>
    <xf numFmtId="0" fontId="3" fillId="5" borderId="4" xfId="0" applyFont="1" applyFill="1" applyBorder="1" applyAlignment="1">
      <alignment horizontal="center" vertical="center" wrapText="1"/>
    </xf>
    <xf numFmtId="0" fontId="3" fillId="3" borderId="67" xfId="0" applyFont="1" applyFill="1" applyBorder="1" applyAlignment="1">
      <alignment horizontal="center" vertical="center" wrapText="1"/>
    </xf>
    <xf numFmtId="0" fontId="3" fillId="2" borderId="67" xfId="0" applyFont="1" applyFill="1" applyBorder="1" applyAlignment="1">
      <alignment horizontal="center" vertical="center" wrapText="1"/>
    </xf>
    <xf numFmtId="177" fontId="4" fillId="5" borderId="29" xfId="0" applyNumberFormat="1" applyFont="1" applyFill="1" applyBorder="1" applyAlignment="1">
      <alignment horizontal="center" vertical="center"/>
    </xf>
    <xf numFmtId="178" fontId="5" fillId="3" borderId="26" xfId="17" applyNumberFormat="1" applyFont="1" applyFill="1" applyBorder="1" applyAlignment="1">
      <alignment horizontal="center" vertical="center"/>
    </xf>
    <xf numFmtId="178" fontId="5" fillId="2" borderId="26" xfId="17" applyNumberFormat="1" applyFont="1" applyFill="1" applyBorder="1" applyAlignment="1">
      <alignment horizontal="center" vertical="center"/>
    </xf>
    <xf numFmtId="177" fontId="3" fillId="3" borderId="38" xfId="0" applyNumberFormat="1" applyFont="1" applyFill="1" applyBorder="1" applyAlignment="1">
      <alignment horizontal="center"/>
    </xf>
    <xf numFmtId="177" fontId="3" fillId="2" borderId="38" xfId="0" applyNumberFormat="1" applyFont="1" applyFill="1" applyBorder="1" applyAlignment="1">
      <alignment horizontal="center"/>
    </xf>
    <xf numFmtId="177" fontId="4" fillId="5" borderId="42" xfId="0" applyNumberFormat="1" applyFont="1" applyFill="1" applyBorder="1" applyAlignment="1">
      <alignment horizontal="center" vertical="center"/>
    </xf>
    <xf numFmtId="178" fontId="5" fillId="3" borderId="39" xfId="17" applyNumberFormat="1" applyFont="1" applyFill="1" applyBorder="1" applyAlignment="1">
      <alignment horizontal="center" vertical="center"/>
    </xf>
    <xf numFmtId="178" fontId="5" fillId="2" borderId="39" xfId="17" applyNumberFormat="1" applyFont="1" applyFill="1" applyBorder="1" applyAlignment="1">
      <alignment horizontal="center" vertical="center"/>
    </xf>
    <xf numFmtId="177" fontId="3" fillId="3" borderId="42" xfId="0" applyNumberFormat="1" applyFont="1" applyFill="1" applyBorder="1" applyAlignment="1">
      <alignment horizontal="center"/>
    </xf>
    <xf numFmtId="177" fontId="3" fillId="2" borderId="42" xfId="0" applyNumberFormat="1" applyFont="1" applyFill="1" applyBorder="1" applyAlignment="1">
      <alignment horizontal="center"/>
    </xf>
    <xf numFmtId="0" fontId="0" fillId="0" borderId="0" xfId="0" applyBorder="1" applyAlignment="1">
      <alignment/>
    </xf>
    <xf numFmtId="55" fontId="3" fillId="5" borderId="77" xfId="0" applyNumberFormat="1" applyFont="1" applyFill="1" applyBorder="1" applyAlignment="1">
      <alignment horizontal="center" vertical="center"/>
    </xf>
    <xf numFmtId="55" fontId="9" fillId="2" borderId="126" xfId="0" applyNumberFormat="1" applyFont="1" applyFill="1" applyBorder="1" applyAlignment="1">
      <alignment horizontal="center" vertical="center"/>
    </xf>
    <xf numFmtId="55" fontId="9" fillId="3" borderId="127" xfId="0" applyNumberFormat="1" applyFont="1" applyFill="1" applyBorder="1" applyAlignment="1">
      <alignment horizontal="center" vertical="center"/>
    </xf>
    <xf numFmtId="55" fontId="9" fillId="2" borderId="77" xfId="0" applyNumberFormat="1" applyFont="1" applyFill="1" applyBorder="1" applyAlignment="1">
      <alignment horizontal="center" vertical="center"/>
    </xf>
    <xf numFmtId="0" fontId="3" fillId="5" borderId="73" xfId="0" applyFont="1" applyFill="1" applyBorder="1" applyAlignment="1">
      <alignment horizontal="center" vertical="center"/>
    </xf>
    <xf numFmtId="0" fontId="9" fillId="2" borderId="128" xfId="0" applyFont="1" applyFill="1" applyBorder="1" applyAlignment="1">
      <alignment horizontal="center" vertical="center"/>
    </xf>
    <xf numFmtId="0" fontId="24" fillId="3" borderId="129" xfId="0" applyFont="1" applyFill="1" applyBorder="1" applyAlignment="1">
      <alignment horizontal="center" vertical="center"/>
    </xf>
    <xf numFmtId="0" fontId="24" fillId="2" borderId="73" xfId="0" applyFont="1" applyFill="1" applyBorder="1" applyAlignment="1">
      <alignment horizontal="center" vertical="center"/>
    </xf>
    <xf numFmtId="0" fontId="9" fillId="2" borderId="73" xfId="0" applyFont="1" applyFill="1" applyBorder="1" applyAlignment="1">
      <alignment horizontal="center" vertical="center"/>
    </xf>
    <xf numFmtId="0" fontId="3" fillId="5" borderId="42"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131" xfId="0" applyFont="1" applyFill="1" applyBorder="1" applyAlignment="1">
      <alignment horizontal="center" vertical="center"/>
    </xf>
    <xf numFmtId="0" fontId="0" fillId="2" borderId="42" xfId="0" applyFont="1" applyFill="1" applyBorder="1" applyAlignment="1">
      <alignment horizontal="center" vertical="center"/>
    </xf>
    <xf numFmtId="0" fontId="3" fillId="5" borderId="38" xfId="0" applyFont="1" applyFill="1" applyBorder="1" applyAlignment="1">
      <alignment horizontal="center" vertical="center"/>
    </xf>
    <xf numFmtId="0" fontId="3" fillId="5" borderId="81" xfId="0" applyFont="1" applyFill="1" applyBorder="1" applyAlignment="1">
      <alignment horizontal="center" vertical="center"/>
    </xf>
    <xf numFmtId="0" fontId="3" fillId="2" borderId="132" xfId="0" applyFont="1" applyFill="1" applyBorder="1" applyAlignment="1">
      <alignment horizontal="center" vertical="center"/>
    </xf>
    <xf numFmtId="0" fontId="3" fillId="3" borderId="133" xfId="0" applyFont="1" applyFill="1" applyBorder="1" applyAlignment="1">
      <alignment horizontal="center" vertical="center"/>
    </xf>
    <xf numFmtId="0" fontId="3" fillId="2" borderId="83" xfId="0" applyFont="1" applyFill="1" applyBorder="1" applyAlignment="1">
      <alignment horizontal="center" vertical="center"/>
    </xf>
    <xf numFmtId="0" fontId="3" fillId="5" borderId="83" xfId="0" applyFont="1" applyFill="1" applyBorder="1" applyAlignment="1">
      <alignment horizontal="center" vertical="center"/>
    </xf>
    <xf numFmtId="0" fontId="3" fillId="3" borderId="39" xfId="0" applyFont="1" applyFill="1" applyBorder="1" applyAlignment="1">
      <alignment horizontal="center" vertical="center"/>
    </xf>
    <xf numFmtId="0" fontId="3" fillId="2" borderId="39" xfId="0" applyFont="1" applyFill="1" applyBorder="1" applyAlignment="1">
      <alignment horizontal="center" vertical="center"/>
    </xf>
    <xf numFmtId="188" fontId="3" fillId="5" borderId="73" xfId="0" applyNumberFormat="1" applyFont="1" applyFill="1" applyBorder="1" applyAlignment="1">
      <alignment vertical="center"/>
    </xf>
    <xf numFmtId="188" fontId="3" fillId="3" borderId="73" xfId="0" applyNumberFormat="1" applyFont="1" applyFill="1" applyBorder="1" applyAlignment="1">
      <alignment vertical="center"/>
    </xf>
    <xf numFmtId="188" fontId="3" fillId="2" borderId="0" xfId="0" applyNumberFormat="1" applyFont="1" applyFill="1" applyBorder="1" applyAlignment="1">
      <alignment vertical="center"/>
    </xf>
    <xf numFmtId="9" fontId="3" fillId="2" borderId="15" xfId="15" applyFont="1" applyFill="1" applyBorder="1" applyAlignment="1">
      <alignment vertical="center"/>
    </xf>
    <xf numFmtId="188" fontId="3" fillId="5" borderId="12" xfId="0" applyNumberFormat="1" applyFont="1" applyFill="1" applyBorder="1" applyAlignment="1">
      <alignment vertical="center"/>
    </xf>
    <xf numFmtId="188" fontId="3" fillId="3" borderId="12" xfId="0" applyNumberFormat="1" applyFont="1" applyFill="1" applyBorder="1" applyAlignment="1">
      <alignment vertical="center"/>
    </xf>
    <xf numFmtId="188" fontId="3" fillId="2" borderId="49" xfId="0" applyNumberFormat="1" applyFont="1" applyFill="1" applyBorder="1" applyAlignment="1">
      <alignment vertical="center"/>
    </xf>
    <xf numFmtId="9" fontId="3" fillId="2" borderId="12" xfId="15" applyFont="1" applyFill="1" applyBorder="1" applyAlignment="1">
      <alignment vertical="center"/>
    </xf>
    <xf numFmtId="9" fontId="3" fillId="5" borderId="12" xfId="15" applyFont="1" applyFill="1" applyBorder="1" applyAlignment="1">
      <alignment vertical="center"/>
    </xf>
    <xf numFmtId="9" fontId="3" fillId="3" borderId="19" xfId="15" applyFont="1" applyFill="1" applyBorder="1" applyAlignment="1">
      <alignment vertical="center"/>
    </xf>
    <xf numFmtId="9" fontId="3" fillId="2" borderId="19" xfId="15" applyFont="1" applyFill="1" applyBorder="1" applyAlignment="1">
      <alignment vertical="center"/>
    </xf>
    <xf numFmtId="188" fontId="3" fillId="5" borderId="12" xfId="0" applyNumberFormat="1" applyFont="1" applyFill="1" applyBorder="1" applyAlignment="1">
      <alignment/>
    </xf>
    <xf numFmtId="188" fontId="3" fillId="3" borderId="12" xfId="0" applyNumberFormat="1" applyFont="1" applyFill="1" applyBorder="1" applyAlignment="1">
      <alignment/>
    </xf>
    <xf numFmtId="188" fontId="3" fillId="2" borderId="49" xfId="0" applyNumberFormat="1" applyFont="1" applyFill="1" applyBorder="1" applyAlignment="1">
      <alignment/>
    </xf>
    <xf numFmtId="9" fontId="3" fillId="5" borderId="12" xfId="15" applyFont="1" applyFill="1" applyBorder="1" applyAlignment="1">
      <alignment/>
    </xf>
    <xf numFmtId="9" fontId="3" fillId="3" borderId="19" xfId="15" applyFont="1" applyFill="1" applyBorder="1" applyAlignment="1">
      <alignment/>
    </xf>
    <xf numFmtId="9" fontId="3" fillId="2" borderId="19" xfId="15" applyFont="1" applyFill="1" applyBorder="1" applyAlignment="1">
      <alignment/>
    </xf>
    <xf numFmtId="188" fontId="3" fillId="5" borderId="34" xfId="0" applyNumberFormat="1" applyFont="1" applyFill="1" applyBorder="1" applyAlignment="1">
      <alignment/>
    </xf>
    <xf numFmtId="188" fontId="3" fillId="3" borderId="34" xfId="0" applyNumberFormat="1" applyFont="1" applyFill="1" applyBorder="1" applyAlignment="1">
      <alignment/>
    </xf>
    <xf numFmtId="188" fontId="3" fillId="2" borderId="45" xfId="0" applyNumberFormat="1" applyFont="1" applyFill="1" applyBorder="1" applyAlignment="1">
      <alignment/>
    </xf>
    <xf numFmtId="9" fontId="3" fillId="5" borderId="34" xfId="15" applyFont="1" applyFill="1" applyBorder="1" applyAlignment="1">
      <alignment/>
    </xf>
    <xf numFmtId="9" fontId="3" fillId="3" borderId="31" xfId="15" applyFont="1" applyFill="1" applyBorder="1" applyAlignment="1">
      <alignment/>
    </xf>
    <xf numFmtId="9" fontId="3" fillId="2" borderId="31" xfId="15" applyFont="1" applyFill="1" applyBorder="1" applyAlignment="1">
      <alignment/>
    </xf>
    <xf numFmtId="188" fontId="3" fillId="5" borderId="42" xfId="0" applyNumberFormat="1" applyFont="1" applyFill="1" applyBorder="1" applyAlignment="1">
      <alignment/>
    </xf>
    <xf numFmtId="188" fontId="3" fillId="3" borderId="42" xfId="0" applyNumberFormat="1" applyFont="1" applyFill="1" applyBorder="1" applyAlignment="1">
      <alignment/>
    </xf>
    <xf numFmtId="188" fontId="3" fillId="2" borderId="25" xfId="0" applyNumberFormat="1" applyFont="1" applyFill="1" applyBorder="1" applyAlignment="1">
      <alignment/>
    </xf>
    <xf numFmtId="9" fontId="3" fillId="5" borderId="42" xfId="15" applyFont="1" applyFill="1" applyBorder="1" applyAlignment="1">
      <alignment/>
    </xf>
    <xf numFmtId="9" fontId="3" fillId="3" borderId="39" xfId="15" applyFont="1" applyFill="1" applyBorder="1" applyAlignment="1">
      <alignment/>
    </xf>
    <xf numFmtId="9" fontId="3" fillId="2" borderId="39" xfId="15" applyFont="1" applyFill="1" applyBorder="1" applyAlignment="1">
      <alignment/>
    </xf>
    <xf numFmtId="0" fontId="25" fillId="0" borderId="0" xfId="0" applyFont="1" applyAlignment="1">
      <alignment/>
    </xf>
    <xf numFmtId="1" fontId="3" fillId="5" borderId="73" xfId="0" applyNumberFormat="1" applyFont="1" applyFill="1" applyBorder="1" applyAlignment="1">
      <alignment vertical="center"/>
    </xf>
    <xf numFmtId="1" fontId="3" fillId="3" borderId="15" xfId="0" applyNumberFormat="1" applyFont="1" applyFill="1" applyBorder="1" applyAlignment="1">
      <alignment vertical="center"/>
    </xf>
    <xf numFmtId="1" fontId="3" fillId="2" borderId="0" xfId="0" applyNumberFormat="1" applyFont="1" applyFill="1" applyBorder="1" applyAlignment="1">
      <alignment vertical="center"/>
    </xf>
    <xf numFmtId="9" fontId="3" fillId="2" borderId="73" xfId="15" applyFont="1" applyFill="1" applyBorder="1" applyAlignment="1">
      <alignment vertical="center"/>
    </xf>
    <xf numFmtId="1" fontId="3" fillId="5" borderId="34" xfId="0" applyNumberFormat="1" applyFont="1" applyFill="1" applyBorder="1" applyAlignment="1">
      <alignment vertical="center"/>
    </xf>
    <xf numFmtId="1" fontId="3" fillId="3" borderId="31" xfId="0" applyNumberFormat="1" applyFont="1" applyFill="1" applyBorder="1" applyAlignment="1">
      <alignment vertical="center"/>
    </xf>
    <xf numFmtId="1" fontId="3" fillId="2" borderId="45" xfId="0" applyNumberFormat="1" applyFont="1" applyFill="1" applyBorder="1" applyAlignment="1">
      <alignment vertical="center"/>
    </xf>
    <xf numFmtId="9" fontId="3" fillId="2" borderId="34" xfId="15" applyFont="1" applyFill="1" applyBorder="1" applyAlignment="1">
      <alignment vertical="center"/>
    </xf>
    <xf numFmtId="1" fontId="3" fillId="5" borderId="12" xfId="0" applyNumberFormat="1" applyFont="1" applyFill="1" applyBorder="1" applyAlignment="1">
      <alignment vertical="center"/>
    </xf>
    <xf numFmtId="1" fontId="3" fillId="3" borderId="19" xfId="0" applyNumberFormat="1" applyFont="1" applyFill="1" applyBorder="1" applyAlignment="1">
      <alignment vertical="center"/>
    </xf>
    <xf numFmtId="1" fontId="3" fillId="2" borderId="49" xfId="0" applyNumberFormat="1" applyFont="1" applyFill="1" applyBorder="1" applyAlignment="1">
      <alignment vertical="center"/>
    </xf>
    <xf numFmtId="9" fontId="3" fillId="3" borderId="12" xfId="15" applyFont="1" applyFill="1" applyBorder="1" applyAlignment="1">
      <alignment vertical="center"/>
    </xf>
    <xf numFmtId="1" fontId="3" fillId="5" borderId="42" xfId="0" applyNumberFormat="1" applyFont="1" applyFill="1" applyBorder="1" applyAlignment="1">
      <alignment vertical="center"/>
    </xf>
    <xf numFmtId="1" fontId="3" fillId="3" borderId="39" xfId="0" applyNumberFormat="1" applyFont="1" applyFill="1" applyBorder="1" applyAlignment="1">
      <alignment vertical="center"/>
    </xf>
    <xf numFmtId="1" fontId="3" fillId="2" borderId="25" xfId="0" applyNumberFormat="1" applyFont="1" applyFill="1" applyBorder="1" applyAlignment="1">
      <alignment vertical="center"/>
    </xf>
    <xf numFmtId="9" fontId="3" fillId="5" borderId="42" xfId="15" applyFont="1" applyFill="1" applyBorder="1" applyAlignment="1">
      <alignment vertical="center"/>
    </xf>
    <xf numFmtId="9" fontId="3" fillId="3" borderId="42" xfId="15" applyFont="1" applyFill="1" applyBorder="1" applyAlignment="1">
      <alignment vertical="center"/>
    </xf>
    <xf numFmtId="9" fontId="3" fillId="2" borderId="42" xfId="15" applyFont="1" applyFill="1" applyBorder="1" applyAlignment="1">
      <alignment vertical="center"/>
    </xf>
    <xf numFmtId="0" fontId="25" fillId="0" borderId="0" xfId="0" applyFont="1" applyAlignment="1">
      <alignment vertical="center"/>
    </xf>
    <xf numFmtId="1" fontId="3" fillId="3" borderId="73" xfId="0" applyNumberFormat="1" applyFont="1" applyFill="1" applyBorder="1" applyAlignment="1">
      <alignment vertical="center"/>
    </xf>
    <xf numFmtId="1" fontId="3" fillId="3" borderId="12" xfId="0" applyNumberFormat="1" applyFont="1" applyFill="1" applyBorder="1" applyAlignment="1">
      <alignment vertical="center"/>
    </xf>
    <xf numFmtId="1" fontId="3" fillId="3" borderId="34" xfId="0" applyNumberFormat="1" applyFont="1" applyFill="1" applyBorder="1" applyAlignment="1">
      <alignment vertical="center"/>
    </xf>
    <xf numFmtId="9" fontId="3" fillId="2" borderId="31" xfId="15" applyFont="1" applyFill="1" applyBorder="1" applyAlignment="1">
      <alignment vertical="center"/>
    </xf>
    <xf numFmtId="1" fontId="3" fillId="3" borderId="42" xfId="0" applyNumberFormat="1" applyFont="1" applyFill="1" applyBorder="1" applyAlignment="1">
      <alignment vertical="center"/>
    </xf>
    <xf numFmtId="9" fontId="3" fillId="3" borderId="39" xfId="15" applyFont="1" applyFill="1" applyBorder="1" applyAlignment="1">
      <alignment vertical="center"/>
    </xf>
    <xf numFmtId="9" fontId="3" fillId="2" borderId="39" xfId="15" applyFont="1" applyFill="1" applyBorder="1" applyAlignment="1">
      <alignment vertical="center"/>
    </xf>
    <xf numFmtId="0" fontId="3" fillId="4" borderId="14" xfId="0" applyFont="1" applyFill="1" applyBorder="1" applyAlignment="1">
      <alignment horizontal="left" vertical="center"/>
    </xf>
    <xf numFmtId="0" fontId="0" fillId="4" borderId="56" xfId="0" applyFont="1" applyFill="1" applyBorder="1" applyAlignment="1">
      <alignment horizontal="left" vertical="center"/>
    </xf>
    <xf numFmtId="0" fontId="0" fillId="4" borderId="57" xfId="0" applyFont="1" applyFill="1" applyBorder="1" applyAlignment="1">
      <alignment horizontal="left" vertical="center"/>
    </xf>
    <xf numFmtId="9" fontId="3" fillId="5" borderId="73" xfId="15" applyNumberFormat="1" applyFont="1" applyFill="1" applyBorder="1" applyAlignment="1">
      <alignment horizontal="center" vertical="center"/>
    </xf>
    <xf numFmtId="9" fontId="3" fillId="3" borderId="15" xfId="15" applyNumberFormat="1" applyFont="1" applyFill="1" applyBorder="1" applyAlignment="1">
      <alignment horizontal="center" vertical="center"/>
    </xf>
    <xf numFmtId="9" fontId="3" fillId="2" borderId="15" xfId="15" applyNumberFormat="1" applyFont="1" applyFill="1" applyBorder="1" applyAlignment="1">
      <alignment horizontal="center" vertical="center"/>
    </xf>
    <xf numFmtId="0" fontId="0" fillId="4" borderId="58" xfId="0" applyFont="1" applyFill="1" applyBorder="1" applyAlignment="1">
      <alignment horizontal="left" vertical="center"/>
    </xf>
    <xf numFmtId="0" fontId="0" fillId="4" borderId="52" xfId="0" applyFont="1" applyFill="1" applyBorder="1" applyAlignment="1">
      <alignment horizontal="left" vertical="center"/>
    </xf>
    <xf numFmtId="9" fontId="3" fillId="5" borderId="34" xfId="15" applyNumberFormat="1" applyFont="1" applyFill="1" applyBorder="1" applyAlignment="1">
      <alignment horizontal="center" vertical="center"/>
    </xf>
    <xf numFmtId="9" fontId="3" fillId="3" borderId="31" xfId="15" applyNumberFormat="1" applyFont="1" applyFill="1" applyBorder="1" applyAlignment="1">
      <alignment horizontal="center" vertical="center"/>
    </xf>
    <xf numFmtId="9" fontId="3" fillId="2" borderId="31" xfId="15" applyNumberFormat="1" applyFont="1" applyFill="1" applyBorder="1" applyAlignment="1">
      <alignment horizontal="center" vertical="center"/>
    </xf>
    <xf numFmtId="0" fontId="0" fillId="4" borderId="58" xfId="0" applyFont="1" applyFill="1" applyBorder="1" applyAlignment="1">
      <alignment horizontal="center" vertical="center"/>
    </xf>
    <xf numFmtId="0" fontId="0" fillId="4" borderId="53" xfId="0" applyFont="1" applyFill="1" applyBorder="1" applyAlignment="1">
      <alignment horizontal="right" vertical="center"/>
    </xf>
    <xf numFmtId="0" fontId="0" fillId="4" borderId="54" xfId="0" applyFont="1" applyFill="1" applyBorder="1" applyAlignment="1">
      <alignment horizontal="right" vertical="center"/>
    </xf>
    <xf numFmtId="9" fontId="3" fillId="5" borderId="12" xfId="15" applyNumberFormat="1" applyFont="1" applyFill="1" applyBorder="1" applyAlignment="1">
      <alignment horizontal="center" vertical="center"/>
    </xf>
    <xf numFmtId="9" fontId="3" fillId="3" borderId="19" xfId="15" applyNumberFormat="1" applyFont="1" applyFill="1" applyBorder="1" applyAlignment="1">
      <alignment horizontal="center" vertical="center"/>
    </xf>
    <xf numFmtId="9" fontId="3" fillId="2" borderId="19" xfId="15" applyNumberFormat="1" applyFont="1" applyFill="1" applyBorder="1" applyAlignment="1">
      <alignment horizontal="center" vertical="center"/>
    </xf>
    <xf numFmtId="0" fontId="0" fillId="4" borderId="55" xfId="0" applyFont="1" applyFill="1" applyBorder="1" applyAlignment="1">
      <alignment horizontal="right" vertical="center"/>
    </xf>
    <xf numFmtId="0" fontId="0" fillId="4" borderId="40" xfId="0" applyFont="1" applyFill="1" applyBorder="1" applyAlignment="1">
      <alignment horizontal="center" vertical="center"/>
    </xf>
    <xf numFmtId="0" fontId="0" fillId="4" borderId="59" xfId="0" applyFont="1" applyFill="1" applyBorder="1" applyAlignment="1">
      <alignment horizontal="right" vertical="center"/>
    </xf>
    <xf numFmtId="9" fontId="3" fillId="5" borderId="77" xfId="15" applyNumberFormat="1" applyFont="1" applyFill="1" applyBorder="1" applyAlignment="1">
      <alignment horizontal="center" vertical="center"/>
    </xf>
    <xf numFmtId="9" fontId="3" fillId="3" borderId="13" xfId="15" applyNumberFormat="1" applyFont="1" applyFill="1" applyBorder="1" applyAlignment="1">
      <alignment horizontal="center" vertical="center"/>
    </xf>
    <xf numFmtId="9" fontId="3" fillId="2" borderId="13" xfId="15" applyNumberFormat="1" applyFont="1" applyFill="1" applyBorder="1" applyAlignment="1">
      <alignment horizontal="center" vertical="center"/>
    </xf>
    <xf numFmtId="9" fontId="3" fillId="5" borderId="38" xfId="15" applyNumberFormat="1" applyFont="1" applyFill="1" applyBorder="1" applyAlignment="1">
      <alignment horizontal="center" vertical="center"/>
    </xf>
    <xf numFmtId="9" fontId="3" fillId="3" borderId="18" xfId="15" applyNumberFormat="1" applyFont="1" applyFill="1" applyBorder="1" applyAlignment="1">
      <alignment horizontal="center" vertical="center"/>
    </xf>
    <xf numFmtId="9" fontId="3" fillId="2" borderId="18" xfId="15" applyNumberFormat="1" applyFont="1" applyFill="1" applyBorder="1" applyAlignment="1">
      <alignment horizontal="center" vertical="center"/>
    </xf>
    <xf numFmtId="9" fontId="3" fillId="5" borderId="42" xfId="15" applyNumberFormat="1" applyFont="1" applyFill="1" applyBorder="1" applyAlignment="1">
      <alignment horizontal="center" vertical="center"/>
    </xf>
    <xf numFmtId="9" fontId="3" fillId="3" borderId="39" xfId="15" applyNumberFormat="1" applyFont="1" applyFill="1" applyBorder="1" applyAlignment="1">
      <alignment horizontal="center" vertical="center"/>
    </xf>
    <xf numFmtId="9" fontId="3" fillId="2" borderId="39" xfId="15" applyNumberFormat="1" applyFont="1" applyFill="1" applyBorder="1" applyAlignment="1">
      <alignment horizontal="center" vertical="center"/>
    </xf>
    <xf numFmtId="0" fontId="0" fillId="4" borderId="134" xfId="0" applyFont="1" applyFill="1" applyBorder="1" applyAlignment="1">
      <alignment horizontal="right" vertical="center"/>
    </xf>
    <xf numFmtId="184" fontId="3" fillId="5" borderId="97" xfId="0" applyNumberFormat="1" applyFont="1" applyFill="1" applyBorder="1" applyAlignment="1">
      <alignment vertical="center"/>
    </xf>
    <xf numFmtId="184" fontId="3" fillId="5" borderId="89" xfId="0" applyNumberFormat="1" applyFont="1" applyFill="1" applyBorder="1" applyAlignment="1">
      <alignment vertical="center"/>
    </xf>
    <xf numFmtId="184" fontId="3" fillId="5" borderId="90" xfId="0" applyNumberFormat="1" applyFont="1" applyFill="1" applyBorder="1" applyAlignment="1">
      <alignment vertical="center"/>
    </xf>
    <xf numFmtId="184" fontId="3" fillId="5" borderId="91" xfId="0" applyNumberFormat="1" applyFont="1" applyFill="1" applyBorder="1" applyAlignment="1">
      <alignment vertical="center"/>
    </xf>
    <xf numFmtId="184" fontId="3" fillId="5" borderId="92" xfId="0" applyNumberFormat="1" applyFont="1" applyFill="1" applyBorder="1" applyAlignment="1">
      <alignment vertical="center"/>
    </xf>
    <xf numFmtId="1" fontId="3" fillId="5" borderId="135" xfId="0" applyNumberFormat="1" applyFont="1" applyFill="1" applyBorder="1" applyAlignment="1">
      <alignment vertical="center"/>
    </xf>
    <xf numFmtId="176" fontId="3" fillId="5" borderId="103" xfId="15" applyNumberFormat="1" applyFont="1" applyFill="1" applyBorder="1" applyAlignment="1">
      <alignment vertical="center"/>
    </xf>
    <xf numFmtId="176" fontId="9" fillId="3" borderId="89" xfId="15" applyNumberFormat="1" applyFont="1" applyFill="1" applyBorder="1" applyAlignment="1">
      <alignment horizontal="right" vertical="center"/>
    </xf>
    <xf numFmtId="176" fontId="9" fillId="3" borderId="89" xfId="15" applyNumberFormat="1" applyFont="1" applyFill="1" applyBorder="1" applyAlignment="1" quotePrefix="1">
      <alignment horizontal="right" vertical="center"/>
    </xf>
    <xf numFmtId="176" fontId="9" fillId="3" borderId="92" xfId="15" applyNumberFormat="1" applyFont="1" applyFill="1" applyBorder="1" applyAlignment="1">
      <alignment horizontal="right" vertical="center"/>
    </xf>
    <xf numFmtId="176" fontId="9" fillId="2" borderId="97" xfId="15" applyNumberFormat="1" applyFont="1" applyFill="1" applyBorder="1" applyAlignment="1">
      <alignment horizontal="right" vertical="center"/>
    </xf>
    <xf numFmtId="176" fontId="9" fillId="2" borderId="89" xfId="15" applyNumberFormat="1" applyFont="1" applyFill="1" applyBorder="1" applyAlignment="1">
      <alignment horizontal="right" vertical="center"/>
    </xf>
    <xf numFmtId="176" fontId="9" fillId="2" borderId="89" xfId="15" applyNumberFormat="1" applyFont="1" applyFill="1" applyBorder="1" applyAlignment="1" quotePrefix="1">
      <alignment horizontal="right" vertical="center"/>
    </xf>
    <xf numFmtId="176" fontId="9" fillId="2" borderId="92" xfId="15" applyNumberFormat="1" applyFont="1" applyFill="1" applyBorder="1" applyAlignment="1">
      <alignment horizontal="right" vertical="center"/>
    </xf>
    <xf numFmtId="176" fontId="9" fillId="3" borderId="136" xfId="15" applyNumberFormat="1" applyFont="1" applyFill="1" applyBorder="1" applyAlignment="1">
      <alignment horizontal="right" vertical="center"/>
    </xf>
    <xf numFmtId="176" fontId="9" fillId="2" borderId="136" xfId="15" applyNumberFormat="1" applyFont="1" applyFill="1" applyBorder="1" applyAlignment="1">
      <alignment horizontal="right" vertical="center"/>
    </xf>
    <xf numFmtId="176" fontId="3" fillId="5" borderId="104" xfId="15" applyNumberFormat="1" applyFont="1" applyFill="1" applyBorder="1" applyAlignment="1">
      <alignment horizontal="right" vertical="center"/>
    </xf>
    <xf numFmtId="176" fontId="3" fillId="5" borderId="90" xfId="15" applyNumberFormat="1" applyFont="1" applyFill="1" applyBorder="1" applyAlignment="1">
      <alignment horizontal="right" vertical="center"/>
    </xf>
    <xf numFmtId="176" fontId="3" fillId="5" borderId="96" xfId="15" applyNumberFormat="1" applyFont="1" applyFill="1" applyBorder="1" applyAlignment="1">
      <alignment horizontal="right" vertical="center"/>
    </xf>
    <xf numFmtId="38" fontId="3" fillId="3" borderId="42" xfId="17" applyFont="1" applyFill="1" applyBorder="1" applyAlignment="1">
      <alignment horizontal="right" vertical="center"/>
    </xf>
    <xf numFmtId="38" fontId="3" fillId="2" borderId="25" xfId="17" applyFont="1" applyFill="1" applyBorder="1" applyAlignment="1">
      <alignment horizontal="right" vertical="center"/>
    </xf>
    <xf numFmtId="1" fontId="1" fillId="2" borderId="90" xfId="0" applyNumberFormat="1" applyFont="1" applyFill="1" applyBorder="1" applyAlignment="1">
      <alignment horizontal="right" vertical="center"/>
    </xf>
    <xf numFmtId="1" fontId="1" fillId="2" borderId="96" xfId="0" applyNumberFormat="1" applyFont="1" applyFill="1" applyBorder="1" applyAlignment="1">
      <alignment horizontal="right" vertical="center"/>
    </xf>
    <xf numFmtId="1" fontId="0" fillId="2" borderId="117" xfId="0" applyNumberFormat="1" applyFont="1" applyFill="1" applyBorder="1" applyAlignment="1">
      <alignment horizontal="right" vertical="center"/>
    </xf>
    <xf numFmtId="1" fontId="1" fillId="2" borderId="118" xfId="0" applyNumberFormat="1" applyFont="1" applyFill="1" applyBorder="1" applyAlignment="1">
      <alignment horizontal="right" vertical="center"/>
    </xf>
    <xf numFmtId="1" fontId="1" fillId="2" borderId="117" xfId="0" applyNumberFormat="1" applyFont="1" applyFill="1" applyBorder="1" applyAlignment="1">
      <alignment horizontal="right" vertical="center"/>
    </xf>
    <xf numFmtId="1" fontId="1" fillId="2" borderId="92" xfId="0" applyNumberFormat="1" applyFont="1" applyFill="1" applyBorder="1" applyAlignment="1">
      <alignment horizontal="right" vertical="center"/>
    </xf>
    <xf numFmtId="176" fontId="9" fillId="2" borderId="99" xfId="15" applyNumberFormat="1" applyFont="1" applyFill="1" applyBorder="1" applyAlignment="1">
      <alignment horizontal="right" vertical="center"/>
    </xf>
    <xf numFmtId="176" fontId="3" fillId="5" borderId="107" xfId="15" applyNumberFormat="1" applyFont="1" applyFill="1" applyBorder="1" applyAlignment="1">
      <alignment vertical="center"/>
    </xf>
    <xf numFmtId="1" fontId="3" fillId="5" borderId="97" xfId="0" applyNumberFormat="1" applyFont="1" applyFill="1" applyBorder="1" applyAlignment="1">
      <alignment horizontal="right" vertical="center"/>
    </xf>
    <xf numFmtId="1" fontId="3" fillId="5" borderId="89" xfId="0" applyNumberFormat="1" applyFont="1" applyFill="1" applyBorder="1" applyAlignment="1">
      <alignment horizontal="right" vertical="center"/>
    </xf>
    <xf numFmtId="1" fontId="3" fillId="5" borderId="92" xfId="0" applyNumberFormat="1" applyFont="1" applyFill="1" applyBorder="1" applyAlignment="1">
      <alignment horizontal="right" vertical="center"/>
    </xf>
    <xf numFmtId="9" fontId="3" fillId="5" borderId="97" xfId="15" applyFont="1" applyFill="1" applyBorder="1" applyAlignment="1">
      <alignment horizontal="right" vertical="center"/>
    </xf>
    <xf numFmtId="9" fontId="3" fillId="5" borderId="96" xfId="15" applyFont="1" applyFill="1" applyBorder="1" applyAlignment="1">
      <alignment horizontal="right" vertical="center"/>
    </xf>
    <xf numFmtId="9" fontId="3" fillId="5" borderId="90" xfId="15" applyFont="1" applyFill="1" applyBorder="1" applyAlignment="1">
      <alignment horizontal="right" vertical="center"/>
    </xf>
    <xf numFmtId="9" fontId="3" fillId="5" borderId="89" xfId="15" applyFont="1" applyFill="1" applyBorder="1" applyAlignment="1">
      <alignment horizontal="right" vertical="center"/>
    </xf>
    <xf numFmtId="9" fontId="3" fillId="5" borderId="92" xfId="15" applyFont="1" applyFill="1" applyBorder="1" applyAlignment="1">
      <alignment horizontal="right" vertical="center"/>
    </xf>
    <xf numFmtId="1" fontId="3" fillId="5" borderId="91" xfId="0" applyNumberFormat="1" applyFont="1" applyFill="1" applyBorder="1" applyAlignment="1">
      <alignment horizontal="right" vertical="center"/>
    </xf>
    <xf numFmtId="1" fontId="3" fillId="5" borderId="99" xfId="0" applyNumberFormat="1" applyFont="1" applyFill="1" applyBorder="1" applyAlignment="1">
      <alignment horizontal="right" vertical="center"/>
    </xf>
    <xf numFmtId="9" fontId="3" fillId="5" borderId="91" xfId="15" applyFont="1" applyFill="1" applyBorder="1" applyAlignment="1">
      <alignment horizontal="right" vertical="center"/>
    </xf>
    <xf numFmtId="9" fontId="3" fillId="5" borderId="104" xfId="15" applyFont="1" applyFill="1" applyBorder="1" applyAlignment="1">
      <alignment vertical="center"/>
    </xf>
    <xf numFmtId="9" fontId="3" fillId="5" borderId="89" xfId="15" applyFont="1" applyFill="1" applyBorder="1" applyAlignment="1">
      <alignment vertical="center"/>
    </xf>
    <xf numFmtId="9" fontId="3" fillId="5" borderId="90" xfId="15" applyFont="1" applyFill="1" applyBorder="1" applyAlignment="1">
      <alignment vertical="center"/>
    </xf>
    <xf numFmtId="9" fontId="3" fillId="5" borderId="91" xfId="15" applyFont="1" applyFill="1" applyBorder="1" applyAlignment="1">
      <alignment vertical="center"/>
    </xf>
    <xf numFmtId="9" fontId="3" fillId="5" borderId="103" xfId="15" applyFont="1" applyFill="1" applyBorder="1" applyAlignment="1">
      <alignment vertical="center"/>
    </xf>
    <xf numFmtId="9" fontId="3" fillId="5" borderId="117" xfId="15" applyFont="1" applyFill="1" applyBorder="1" applyAlignment="1">
      <alignment vertical="center"/>
    </xf>
    <xf numFmtId="176" fontId="9" fillId="3" borderId="117" xfId="15" applyNumberFormat="1" applyFont="1" applyFill="1" applyBorder="1" applyAlignment="1" quotePrefix="1">
      <alignment horizontal="right" vertical="center"/>
    </xf>
    <xf numFmtId="9" fontId="3" fillId="5" borderId="137" xfId="15" applyFont="1" applyFill="1" applyBorder="1" applyAlignment="1">
      <alignment horizontal="right" vertical="center"/>
    </xf>
    <xf numFmtId="9" fontId="3" fillId="5" borderId="54" xfId="15" applyFont="1" applyFill="1" applyBorder="1" applyAlignment="1">
      <alignment horizontal="right" vertical="center"/>
    </xf>
    <xf numFmtId="9" fontId="3" fillId="5" borderId="53" xfId="15" applyFont="1" applyFill="1" applyBorder="1" applyAlignment="1">
      <alignment horizontal="right" vertical="center"/>
    </xf>
    <xf numFmtId="9" fontId="3" fillId="5" borderId="59" xfId="15" applyFont="1" applyFill="1" applyBorder="1" applyAlignment="1">
      <alignment horizontal="right" vertical="center"/>
    </xf>
    <xf numFmtId="1" fontId="1" fillId="2" borderId="25" xfId="0" applyNumberFormat="1" applyFont="1" applyFill="1" applyBorder="1" applyAlignment="1">
      <alignment horizontal="right" vertical="center"/>
    </xf>
    <xf numFmtId="176" fontId="9" fillId="2" borderId="104" xfId="15" applyNumberFormat="1" applyFont="1" applyFill="1" applyBorder="1" applyAlignment="1">
      <alignment horizontal="right" vertical="center"/>
    </xf>
    <xf numFmtId="1" fontId="3" fillId="7" borderId="90" xfId="0" applyNumberFormat="1" applyFont="1" applyFill="1" applyBorder="1" applyAlignment="1">
      <alignment horizontal="right" vertical="center"/>
    </xf>
    <xf numFmtId="1" fontId="3" fillId="7" borderId="47" xfId="0" applyNumberFormat="1" applyFont="1" applyFill="1" applyBorder="1" applyAlignment="1">
      <alignment horizontal="right" vertical="center"/>
    </xf>
    <xf numFmtId="1" fontId="3" fillId="7" borderId="49" xfId="0" applyNumberFormat="1" applyFont="1" applyFill="1" applyBorder="1" applyAlignment="1">
      <alignment horizontal="right" vertical="center"/>
    </xf>
    <xf numFmtId="1" fontId="3" fillId="7" borderId="116" xfId="0" applyNumberFormat="1" applyFont="1" applyFill="1" applyBorder="1" applyAlignment="1">
      <alignment horizontal="right" vertical="center"/>
    </xf>
    <xf numFmtId="1" fontId="3" fillId="7" borderId="120" xfId="0" applyNumberFormat="1" applyFont="1" applyFill="1" applyBorder="1" applyAlignment="1">
      <alignment horizontal="right" vertical="center"/>
    </xf>
    <xf numFmtId="1" fontId="3" fillId="7" borderId="76" xfId="0" applyNumberFormat="1" applyFont="1" applyFill="1" applyBorder="1" applyAlignment="1">
      <alignment horizontal="right" vertical="center"/>
    </xf>
    <xf numFmtId="176" fontId="3" fillId="7" borderId="106" xfId="15" applyNumberFormat="1" applyFont="1" applyFill="1" applyBorder="1" applyAlignment="1">
      <alignment horizontal="right" vertical="center"/>
    </xf>
    <xf numFmtId="176" fontId="3" fillId="7" borderId="48" xfId="15" applyNumberFormat="1" applyFont="1" applyFill="1" applyBorder="1" applyAlignment="1">
      <alignment horizontal="right" vertical="center"/>
    </xf>
    <xf numFmtId="176" fontId="3" fillId="7" borderId="10" xfId="15" applyNumberFormat="1" applyFont="1" applyFill="1" applyBorder="1" applyAlignment="1">
      <alignment horizontal="right" vertical="center"/>
    </xf>
    <xf numFmtId="176" fontId="3" fillId="7" borderId="107" xfId="15" applyNumberFormat="1" applyFont="1" applyFill="1" applyBorder="1" applyAlignment="1">
      <alignment horizontal="right" vertical="center"/>
    </xf>
    <xf numFmtId="176" fontId="9" fillId="7" borderId="97" xfId="15" applyNumberFormat="1" applyFont="1" applyFill="1" applyBorder="1" applyAlignment="1">
      <alignment vertical="center"/>
    </xf>
    <xf numFmtId="176" fontId="9" fillId="7" borderId="90" xfId="15" applyNumberFormat="1" applyFont="1" applyFill="1" applyBorder="1" applyAlignment="1">
      <alignment vertical="center"/>
    </xf>
    <xf numFmtId="176" fontId="9" fillId="7" borderId="90" xfId="15" applyNumberFormat="1" applyFont="1" applyFill="1" applyBorder="1" applyAlignment="1">
      <alignment horizontal="right" vertical="center"/>
    </xf>
    <xf numFmtId="176" fontId="9" fillId="7" borderId="92" xfId="15" applyNumberFormat="1" applyFont="1" applyFill="1" applyBorder="1" applyAlignment="1">
      <alignment vertical="center"/>
    </xf>
    <xf numFmtId="176" fontId="3" fillId="2" borderId="12" xfId="15" applyNumberFormat="1" applyFont="1" applyFill="1" applyBorder="1" applyAlignment="1">
      <alignment/>
    </xf>
    <xf numFmtId="38" fontId="22" fillId="2" borderId="21" xfId="17" applyFont="1" applyFill="1" applyBorder="1" applyAlignment="1">
      <alignment horizontal="right" vertical="center"/>
    </xf>
    <xf numFmtId="38" fontId="7" fillId="2" borderId="39" xfId="17" applyFont="1" applyFill="1" applyBorder="1" applyAlignment="1">
      <alignment horizontal="right" vertical="center"/>
    </xf>
    <xf numFmtId="0" fontId="7" fillId="7" borderId="71" xfId="0" applyFont="1" applyFill="1" applyBorder="1" applyAlignment="1">
      <alignment/>
    </xf>
    <xf numFmtId="0" fontId="7" fillId="7" borderId="24" xfId="0" applyFont="1" applyFill="1" applyBorder="1" applyAlignment="1">
      <alignment/>
    </xf>
    <xf numFmtId="9" fontId="7" fillId="2" borderId="62" xfId="15" applyFont="1" applyFill="1" applyBorder="1" applyAlignment="1">
      <alignment/>
    </xf>
    <xf numFmtId="9" fontId="7" fillId="2" borderId="42" xfId="15" applyFont="1" applyFill="1" applyBorder="1" applyAlignment="1">
      <alignment/>
    </xf>
    <xf numFmtId="1" fontId="3" fillId="5" borderId="56" xfId="0" applyNumberFormat="1" applyFont="1" applyFill="1" applyBorder="1" applyAlignment="1">
      <alignment horizontal="right" vertical="center"/>
    </xf>
    <xf numFmtId="1" fontId="3" fillId="5" borderId="93" xfId="0" applyNumberFormat="1" applyFont="1" applyFill="1" applyBorder="1" applyAlignment="1">
      <alignment horizontal="right" vertical="center"/>
    </xf>
    <xf numFmtId="38" fontId="3" fillId="2" borderId="89" xfId="17" applyFont="1" applyFill="1" applyBorder="1" applyAlignment="1">
      <alignment horizontal="right" vertical="center"/>
    </xf>
    <xf numFmtId="38" fontId="3" fillId="2" borderId="45" xfId="17" applyFont="1" applyFill="1" applyBorder="1" applyAlignment="1">
      <alignment horizontal="right" vertical="center"/>
    </xf>
    <xf numFmtId="38" fontId="3" fillId="2" borderId="89" xfId="17" applyFont="1" applyFill="1" applyBorder="1" applyAlignment="1" quotePrefix="1">
      <alignment horizontal="right" vertical="center"/>
    </xf>
    <xf numFmtId="38" fontId="3" fillId="2" borderId="45" xfId="17" applyFont="1" applyFill="1" applyBorder="1" applyAlignment="1" quotePrefix="1">
      <alignment horizontal="right" vertical="center"/>
    </xf>
    <xf numFmtId="38" fontId="3" fillId="2" borderId="92" xfId="17" applyFont="1" applyFill="1" applyBorder="1" applyAlignment="1">
      <alignment horizontal="right" vertical="center"/>
    </xf>
    <xf numFmtId="38" fontId="0" fillId="0" borderId="0" xfId="17" applyFont="1" applyFill="1" applyAlignment="1">
      <alignment horizontal="right" vertical="center"/>
    </xf>
    <xf numFmtId="0" fontId="3" fillId="2" borderId="33" xfId="0" applyFont="1" applyFill="1" applyBorder="1" applyAlignment="1">
      <alignment horizontal="center" vertical="center"/>
    </xf>
    <xf numFmtId="9" fontId="3" fillId="2" borderId="137" xfId="15" applyFont="1" applyFill="1" applyBorder="1" applyAlignment="1">
      <alignment horizontal="right" vertical="center"/>
    </xf>
    <xf numFmtId="9" fontId="3" fillId="2" borderId="54" xfId="15" applyFont="1" applyFill="1" applyBorder="1" applyAlignment="1">
      <alignment horizontal="right" vertical="center"/>
    </xf>
    <xf numFmtId="9" fontId="3" fillId="2" borderId="53" xfId="15" applyFont="1" applyFill="1" applyBorder="1" applyAlignment="1">
      <alignment horizontal="right" vertical="center"/>
    </xf>
    <xf numFmtId="9" fontId="3" fillId="2" borderId="55" xfId="15" applyFont="1" applyFill="1" applyBorder="1" applyAlignment="1">
      <alignment horizontal="right" vertical="center"/>
    </xf>
    <xf numFmtId="9" fontId="3" fillId="2" borderId="52" xfId="15" applyFont="1" applyFill="1" applyBorder="1" applyAlignment="1">
      <alignment horizontal="right" vertical="center"/>
    </xf>
    <xf numFmtId="9" fontId="3" fillId="2" borderId="78" xfId="15" applyFont="1" applyFill="1" applyBorder="1" applyAlignment="1">
      <alignment horizontal="right" vertical="center"/>
    </xf>
    <xf numFmtId="176" fontId="9" fillId="7" borderId="23" xfId="15" applyNumberFormat="1" applyFont="1" applyFill="1" applyBorder="1" applyAlignment="1">
      <alignment horizontal="right" vertical="center"/>
    </xf>
    <xf numFmtId="176" fontId="9" fillId="7" borderId="47" xfId="15" applyNumberFormat="1" applyFont="1" applyFill="1" applyBorder="1" applyAlignment="1">
      <alignment horizontal="right" vertical="center"/>
    </xf>
    <xf numFmtId="176" fontId="9" fillId="7" borderId="0" xfId="15" applyNumberFormat="1" applyFont="1" applyFill="1" applyBorder="1" applyAlignment="1">
      <alignment horizontal="right" vertical="center"/>
    </xf>
    <xf numFmtId="176" fontId="9" fillId="7" borderId="49" xfId="15" applyNumberFormat="1" applyFont="1" applyFill="1" applyBorder="1" applyAlignment="1">
      <alignment horizontal="right" vertical="center"/>
    </xf>
    <xf numFmtId="176" fontId="9" fillId="7" borderId="45" xfId="15" applyNumberFormat="1" applyFont="1" applyFill="1" applyBorder="1" applyAlignment="1" quotePrefix="1">
      <alignment horizontal="right" vertical="center"/>
    </xf>
    <xf numFmtId="176" fontId="9" fillId="7" borderId="25" xfId="15" applyNumberFormat="1" applyFont="1" applyFill="1" applyBorder="1" applyAlignment="1">
      <alignment horizontal="right" vertical="center"/>
    </xf>
    <xf numFmtId="9" fontId="3" fillId="2" borderId="73" xfId="15" applyNumberFormat="1" applyFont="1" applyFill="1" applyBorder="1" applyAlignment="1">
      <alignment horizontal="center" vertical="center"/>
    </xf>
    <xf numFmtId="9" fontId="3" fillId="3" borderId="73" xfId="15" applyNumberFormat="1" applyFont="1" applyFill="1" applyBorder="1" applyAlignment="1">
      <alignment horizontal="center" vertical="center"/>
    </xf>
    <xf numFmtId="9" fontId="3" fillId="2" borderId="23" xfId="15" applyFont="1" applyFill="1" applyBorder="1" applyAlignment="1">
      <alignment horizontal="right" vertical="center"/>
    </xf>
    <xf numFmtId="9" fontId="3" fillId="2" borderId="89" xfId="15" applyFont="1" applyFill="1" applyBorder="1" applyAlignment="1" quotePrefix="1">
      <alignment horizontal="right" vertical="center"/>
    </xf>
    <xf numFmtId="9" fontId="3" fillId="2" borderId="45" xfId="15" applyFont="1" applyFill="1" applyBorder="1" applyAlignment="1" quotePrefix="1">
      <alignment horizontal="right" vertical="center"/>
    </xf>
    <xf numFmtId="9" fontId="3" fillId="2" borderId="92" xfId="15" applyFont="1" applyFill="1" applyBorder="1" applyAlignment="1">
      <alignment horizontal="right" vertical="center"/>
    </xf>
    <xf numFmtId="176" fontId="9" fillId="2" borderId="117" xfId="15" applyNumberFormat="1" applyFont="1" applyFill="1" applyBorder="1" applyAlignment="1" quotePrefix="1">
      <alignment horizontal="right" vertical="center"/>
    </xf>
    <xf numFmtId="38" fontId="0" fillId="0" borderId="0" xfId="0" applyNumberFormat="1" applyAlignment="1">
      <alignment/>
    </xf>
    <xf numFmtId="184" fontId="0" fillId="0" borderId="0" xfId="0" applyNumberFormat="1" applyFont="1" applyAlignment="1">
      <alignment/>
    </xf>
    <xf numFmtId="9" fontId="0" fillId="0" borderId="0" xfId="15" applyFont="1" applyFill="1" applyBorder="1" applyAlignment="1">
      <alignment vertical="center"/>
    </xf>
    <xf numFmtId="9" fontId="0" fillId="0" borderId="0" xfId="15" applyFont="1" applyFill="1" applyBorder="1" applyAlignment="1">
      <alignment/>
    </xf>
    <xf numFmtId="9" fontId="0" fillId="0" borderId="0" xfId="15" applyFont="1" applyAlignment="1">
      <alignment/>
    </xf>
    <xf numFmtId="10" fontId="0" fillId="0" borderId="0" xfId="0" applyNumberFormat="1" applyFont="1" applyAlignment="1">
      <alignment/>
    </xf>
    <xf numFmtId="10" fontId="19" fillId="0" borderId="0" xfId="15" applyNumberFormat="1" applyFont="1" applyAlignment="1">
      <alignment/>
    </xf>
    <xf numFmtId="180" fontId="19" fillId="0" borderId="0" xfId="15" applyNumberFormat="1" applyFont="1" applyAlignment="1">
      <alignment/>
    </xf>
    <xf numFmtId="180" fontId="19" fillId="0" borderId="14" xfId="15" applyNumberFormat="1" applyFont="1" applyBorder="1" applyAlignment="1">
      <alignment/>
    </xf>
    <xf numFmtId="10" fontId="19" fillId="0" borderId="0" xfId="15" applyNumberFormat="1" applyFont="1" applyBorder="1" applyAlignment="1">
      <alignment/>
    </xf>
    <xf numFmtId="0" fontId="0" fillId="0" borderId="0" xfId="0" applyFont="1" applyFill="1" applyBorder="1" applyAlignment="1">
      <alignment/>
    </xf>
    <xf numFmtId="9" fontId="3" fillId="3" borderId="103" xfId="15" applyFont="1" applyFill="1" applyBorder="1" applyAlignment="1" quotePrefix="1">
      <alignment horizontal="right" vertical="center"/>
    </xf>
    <xf numFmtId="9" fontId="3" fillId="2" borderId="20" xfId="15" applyFont="1" applyFill="1" applyBorder="1" applyAlignment="1" quotePrefix="1">
      <alignment horizontal="right" vertical="center"/>
    </xf>
    <xf numFmtId="9" fontId="3" fillId="2" borderId="103" xfId="15" applyFont="1" applyFill="1" applyBorder="1" applyAlignment="1">
      <alignment horizontal="right" vertical="center"/>
    </xf>
    <xf numFmtId="176" fontId="3" fillId="2" borderId="45" xfId="15" applyNumberFormat="1" applyFont="1" applyFill="1" applyBorder="1" applyAlignment="1">
      <alignment horizontal="right" vertical="center"/>
    </xf>
    <xf numFmtId="9" fontId="3" fillId="2" borderId="96" xfId="15" applyFont="1" applyFill="1" applyBorder="1" applyAlignment="1">
      <alignment horizontal="right" vertical="center"/>
    </xf>
    <xf numFmtId="176" fontId="3" fillId="3" borderId="90" xfId="15" applyNumberFormat="1" applyFont="1" applyFill="1" applyBorder="1" applyAlignment="1">
      <alignment horizontal="right" vertical="center"/>
    </xf>
    <xf numFmtId="176" fontId="3" fillId="3" borderId="89" xfId="15" applyNumberFormat="1" applyFont="1" applyFill="1" applyBorder="1" applyAlignment="1">
      <alignment horizontal="right" vertical="center"/>
    </xf>
    <xf numFmtId="176" fontId="3" fillId="2" borderId="31" xfId="15" applyNumberFormat="1" applyFont="1" applyFill="1" applyBorder="1" applyAlignment="1">
      <alignment horizontal="right" vertical="center"/>
    </xf>
    <xf numFmtId="176" fontId="3" fillId="3" borderId="91" xfId="15" applyNumberFormat="1" applyFont="1" applyFill="1" applyBorder="1" applyAlignment="1">
      <alignment horizontal="right" vertical="center"/>
    </xf>
    <xf numFmtId="176" fontId="3" fillId="2" borderId="15" xfId="15" applyNumberFormat="1" applyFont="1" applyFill="1" applyBorder="1" applyAlignment="1">
      <alignment horizontal="right" vertical="center"/>
    </xf>
    <xf numFmtId="176" fontId="3" fillId="3" borderId="92" xfId="15" applyNumberFormat="1" applyFont="1" applyFill="1" applyBorder="1" applyAlignment="1">
      <alignment horizontal="right" vertical="center"/>
    </xf>
    <xf numFmtId="176" fontId="3" fillId="3" borderId="95" xfId="15" applyNumberFormat="1" applyFont="1" applyFill="1" applyBorder="1" applyAlignment="1">
      <alignment horizontal="right" vertical="center"/>
    </xf>
    <xf numFmtId="176" fontId="3" fillId="2" borderId="13" xfId="15" applyNumberFormat="1" applyFont="1" applyFill="1" applyBorder="1" applyAlignment="1">
      <alignment horizontal="right" vertical="center"/>
    </xf>
    <xf numFmtId="176" fontId="3" fillId="2" borderId="47" xfId="15" applyNumberFormat="1" applyFont="1" applyFill="1" applyBorder="1" applyAlignment="1">
      <alignment horizontal="right" vertical="center"/>
    </xf>
    <xf numFmtId="176" fontId="3" fillId="2" borderId="0" xfId="15" applyNumberFormat="1" applyFont="1" applyFill="1" applyBorder="1" applyAlignment="1">
      <alignment horizontal="right" vertical="center"/>
    </xf>
    <xf numFmtId="176" fontId="3" fillId="2" borderId="25" xfId="15" applyNumberFormat="1" applyFont="1" applyFill="1" applyBorder="1" applyAlignment="1">
      <alignment horizontal="right" vertical="center"/>
    </xf>
    <xf numFmtId="176" fontId="3" fillId="2" borderId="43" xfId="15" applyNumberFormat="1" applyFont="1" applyFill="1" applyBorder="1" applyAlignment="1">
      <alignment horizontal="right" vertical="center"/>
    </xf>
    <xf numFmtId="176" fontId="3" fillId="2" borderId="20" xfId="15" applyNumberFormat="1" applyFont="1" applyFill="1" applyBorder="1" applyAlignment="1">
      <alignment horizontal="right" vertical="center"/>
    </xf>
    <xf numFmtId="177" fontId="3" fillId="7" borderId="29" xfId="0" applyNumberFormat="1" applyFont="1" applyFill="1" applyBorder="1" applyAlignment="1">
      <alignment horizontal="center" vertical="center"/>
    </xf>
    <xf numFmtId="177" fontId="3" fillId="7" borderId="42" xfId="0" applyNumberFormat="1" applyFont="1" applyFill="1" applyBorder="1" applyAlignment="1">
      <alignment horizontal="center" vertical="center"/>
    </xf>
    <xf numFmtId="178" fontId="9" fillId="7" borderId="29" xfId="17" applyNumberFormat="1" applyFont="1" applyFill="1" applyBorder="1" applyAlignment="1">
      <alignment horizontal="center" vertical="center"/>
    </xf>
    <xf numFmtId="178" fontId="9" fillId="7" borderId="42" xfId="17" applyNumberFormat="1" applyFont="1" applyFill="1" applyBorder="1" applyAlignment="1">
      <alignment horizontal="center" vertical="center"/>
    </xf>
    <xf numFmtId="9" fontId="3" fillId="2" borderId="29" xfId="15" applyNumberFormat="1" applyFont="1" applyFill="1" applyBorder="1" applyAlignment="1">
      <alignment horizontal="right" vertical="center"/>
    </xf>
    <xf numFmtId="9" fontId="3" fillId="2" borderId="12" xfId="15" applyNumberFormat="1" applyFont="1" applyFill="1" applyBorder="1" applyAlignment="1">
      <alignment horizontal="right" vertical="center"/>
    </xf>
    <xf numFmtId="9" fontId="3" fillId="2" borderId="38" xfId="15" applyNumberFormat="1" applyFont="1" applyFill="1" applyBorder="1" applyAlignment="1">
      <alignment horizontal="right" vertical="center"/>
    </xf>
    <xf numFmtId="9" fontId="3" fillId="2" borderId="34" xfId="15" applyNumberFormat="1" applyFont="1" applyFill="1" applyBorder="1" applyAlignment="1">
      <alignment horizontal="right" vertical="center"/>
    </xf>
    <xf numFmtId="9" fontId="3" fillId="2" borderId="42" xfId="15" applyNumberFormat="1" applyFont="1" applyFill="1" applyBorder="1" applyAlignment="1">
      <alignment horizontal="right" vertical="center"/>
    </xf>
    <xf numFmtId="9" fontId="3" fillId="3" borderId="18" xfId="15" applyNumberFormat="1" applyFont="1" applyFill="1" applyBorder="1" applyAlignment="1">
      <alignment horizontal="right" vertical="center"/>
    </xf>
    <xf numFmtId="9" fontId="3" fillId="3" borderId="19" xfId="15" applyNumberFormat="1" applyFont="1" applyFill="1" applyBorder="1" applyAlignment="1">
      <alignment horizontal="right" vertical="center"/>
    </xf>
    <xf numFmtId="9" fontId="3" fillId="3" borderId="20" xfId="15" applyNumberFormat="1" applyFont="1" applyFill="1" applyBorder="1" applyAlignment="1">
      <alignment horizontal="right" vertical="center"/>
    </xf>
    <xf numFmtId="9" fontId="3" fillId="3" borderId="25" xfId="15" applyNumberFormat="1" applyFont="1" applyFill="1" applyBorder="1" applyAlignment="1">
      <alignment horizontal="right" vertical="center"/>
    </xf>
    <xf numFmtId="176" fontId="3" fillId="2" borderId="65" xfId="15" applyNumberFormat="1" applyFont="1" applyFill="1" applyBorder="1" applyAlignment="1">
      <alignment/>
    </xf>
    <xf numFmtId="177" fontId="3" fillId="5" borderId="26" xfId="0" applyNumberFormat="1" applyFont="1" applyFill="1" applyBorder="1" applyAlignment="1">
      <alignment horizontal="center" vertical="center"/>
    </xf>
    <xf numFmtId="177" fontId="3" fillId="5" borderId="39" xfId="0" applyNumberFormat="1" applyFont="1" applyFill="1" applyBorder="1" applyAlignment="1">
      <alignment horizontal="center" vertical="center"/>
    </xf>
    <xf numFmtId="0" fontId="9" fillId="0" borderId="0" xfId="0" applyFont="1" applyFill="1" applyAlignment="1">
      <alignment horizontal="right"/>
    </xf>
    <xf numFmtId="176" fontId="3" fillId="3" borderId="73" xfId="15" applyNumberFormat="1" applyFont="1" applyFill="1" applyBorder="1" applyAlignment="1">
      <alignment/>
    </xf>
    <xf numFmtId="176" fontId="3" fillId="2" borderId="73" xfId="15" applyNumberFormat="1" applyFont="1" applyFill="1" applyBorder="1" applyAlignment="1">
      <alignment/>
    </xf>
    <xf numFmtId="176" fontId="3" fillId="3" borderId="12" xfId="15" applyNumberFormat="1" applyFont="1" applyFill="1" applyBorder="1" applyAlignment="1">
      <alignment/>
    </xf>
    <xf numFmtId="176" fontId="3" fillId="3" borderId="121" xfId="15" applyNumberFormat="1" applyFont="1" applyFill="1" applyBorder="1" applyAlignment="1">
      <alignment/>
    </xf>
    <xf numFmtId="176" fontId="3" fillId="2" borderId="121" xfId="15" applyNumberFormat="1" applyFont="1" applyFill="1" applyBorder="1" applyAlignment="1">
      <alignment/>
    </xf>
    <xf numFmtId="176" fontId="3" fillId="3" borderId="65" xfId="15" applyNumberFormat="1" applyFont="1" applyFill="1" applyBorder="1" applyAlignment="1">
      <alignment/>
    </xf>
    <xf numFmtId="176" fontId="3" fillId="3" borderId="127" xfId="15" applyNumberFormat="1" applyFont="1" applyFill="1" applyBorder="1" applyAlignment="1">
      <alignment vertical="center"/>
    </xf>
    <xf numFmtId="176" fontId="3" fillId="2" borderId="77" xfId="15" applyNumberFormat="1" applyFont="1" applyFill="1" applyBorder="1" applyAlignment="1">
      <alignment vertical="center"/>
    </xf>
    <xf numFmtId="176" fontId="3" fillId="3" borderId="138" xfId="15" applyNumberFormat="1" applyFont="1" applyFill="1" applyBorder="1" applyAlignment="1">
      <alignment vertical="center"/>
    </xf>
    <xf numFmtId="176" fontId="3" fillId="2" borderId="12" xfId="15" applyNumberFormat="1" applyFont="1" applyFill="1" applyBorder="1" applyAlignment="1">
      <alignment vertical="center"/>
    </xf>
    <xf numFmtId="176" fontId="3" fillId="3" borderId="138" xfId="15" applyNumberFormat="1" applyFont="1" applyFill="1" applyBorder="1" applyAlignment="1">
      <alignment/>
    </xf>
    <xf numFmtId="176" fontId="3" fillId="3" borderId="139" xfId="15" applyNumberFormat="1" applyFont="1" applyFill="1" applyBorder="1" applyAlignment="1">
      <alignment/>
    </xf>
    <xf numFmtId="176" fontId="3" fillId="2" borderId="34" xfId="15" applyNumberFormat="1" applyFont="1" applyFill="1" applyBorder="1" applyAlignment="1">
      <alignment/>
    </xf>
    <xf numFmtId="176" fontId="3" fillId="3" borderId="131" xfId="15" applyNumberFormat="1" applyFont="1" applyFill="1" applyBorder="1" applyAlignment="1">
      <alignment/>
    </xf>
    <xf numFmtId="176" fontId="3" fillId="2" borderId="42" xfId="15" applyNumberFormat="1" applyFont="1" applyFill="1" applyBorder="1" applyAlignment="1">
      <alignment/>
    </xf>
    <xf numFmtId="176" fontId="3" fillId="3" borderId="129" xfId="15" applyNumberFormat="1" applyFont="1" applyFill="1" applyBorder="1" applyAlignment="1">
      <alignment vertical="center"/>
    </xf>
    <xf numFmtId="176" fontId="3" fillId="2" borderId="73" xfId="15" applyNumberFormat="1" applyFont="1" applyFill="1" applyBorder="1" applyAlignment="1">
      <alignment vertical="center"/>
    </xf>
    <xf numFmtId="176" fontId="3" fillId="3" borderId="139" xfId="15" applyNumberFormat="1" applyFont="1" applyFill="1" applyBorder="1" applyAlignment="1">
      <alignment vertical="center"/>
    </xf>
    <xf numFmtId="176" fontId="3" fillId="2" borderId="34" xfId="15" applyNumberFormat="1" applyFont="1" applyFill="1" applyBorder="1" applyAlignment="1">
      <alignment vertical="center"/>
    </xf>
    <xf numFmtId="176" fontId="3" fillId="3" borderId="131" xfId="15" applyNumberFormat="1" applyFont="1" applyFill="1" applyBorder="1" applyAlignment="1">
      <alignment vertical="center"/>
    </xf>
    <xf numFmtId="176" fontId="3" fillId="2" borderId="42" xfId="15" applyNumberFormat="1" applyFont="1" applyFill="1" applyBorder="1" applyAlignment="1">
      <alignment vertical="center"/>
    </xf>
    <xf numFmtId="176" fontId="3" fillId="3" borderId="138" xfId="15" applyNumberFormat="1" applyFont="1" applyFill="1" applyBorder="1" applyAlignment="1">
      <alignment horizontal="right" vertical="center"/>
    </xf>
    <xf numFmtId="176" fontId="3" fillId="3" borderId="139" xfId="15" applyNumberFormat="1" applyFont="1" applyFill="1" applyBorder="1" applyAlignment="1">
      <alignment horizontal="right" vertical="center"/>
    </xf>
    <xf numFmtId="176" fontId="3" fillId="2" borderId="34" xfId="15" applyNumberFormat="1" applyFont="1" applyFill="1" applyBorder="1" applyAlignment="1">
      <alignment horizontal="right" vertical="center"/>
    </xf>
    <xf numFmtId="9" fontId="3" fillId="5" borderId="55" xfId="15" applyFont="1" applyFill="1" applyBorder="1" applyAlignment="1">
      <alignment horizontal="right" vertical="center"/>
    </xf>
    <xf numFmtId="9" fontId="3" fillId="7" borderId="0" xfId="15" applyFont="1" applyFill="1" applyBorder="1" applyAlignment="1">
      <alignment horizontal="right" vertical="center"/>
    </xf>
    <xf numFmtId="9" fontId="3" fillId="2" borderId="58" xfId="15" applyFont="1" applyFill="1" applyBorder="1" applyAlignment="1">
      <alignment horizontal="right" vertical="center"/>
    </xf>
    <xf numFmtId="9" fontId="3" fillId="2" borderId="75" xfId="15" applyFont="1" applyFill="1" applyBorder="1" applyAlignment="1">
      <alignment horizontal="right" vertical="center"/>
    </xf>
    <xf numFmtId="9" fontId="3" fillId="2" borderId="91" xfId="15" applyFont="1" applyFill="1" applyBorder="1" applyAlignment="1">
      <alignment horizontal="right" vertical="center"/>
    </xf>
    <xf numFmtId="9" fontId="3" fillId="2" borderId="116" xfId="15" applyFont="1" applyFill="1" applyBorder="1" applyAlignment="1">
      <alignment horizontal="right" vertical="center"/>
    </xf>
    <xf numFmtId="9" fontId="3" fillId="2" borderId="14" xfId="15" applyFont="1" applyFill="1" applyBorder="1" applyAlignment="1">
      <alignment horizontal="right" vertical="center"/>
    </xf>
    <xf numFmtId="9" fontId="3" fillId="2" borderId="73" xfId="15" applyFont="1" applyFill="1" applyBorder="1" applyAlignment="1">
      <alignment horizontal="right" vertical="center"/>
    </xf>
    <xf numFmtId="9" fontId="0" fillId="0" borderId="0" xfId="0" applyNumberFormat="1" applyFont="1" applyAlignment="1">
      <alignment vertical="center"/>
    </xf>
    <xf numFmtId="9" fontId="0" fillId="0" borderId="0" xfId="15" applyFont="1" applyAlignment="1">
      <alignment vertical="center"/>
    </xf>
    <xf numFmtId="1" fontId="3" fillId="7" borderId="63" xfId="0" applyNumberFormat="1" applyFont="1" applyFill="1" applyBorder="1" applyAlignment="1">
      <alignment horizontal="right" vertical="center"/>
    </xf>
    <xf numFmtId="1" fontId="3" fillId="7" borderId="64" xfId="0" applyNumberFormat="1" applyFont="1" applyFill="1" applyBorder="1" applyAlignment="1">
      <alignment horizontal="right" vertical="center"/>
    </xf>
    <xf numFmtId="176" fontId="9" fillId="7" borderId="11" xfId="15" applyNumberFormat="1" applyFont="1" applyFill="1" applyBorder="1" applyAlignment="1">
      <alignment horizontal="right" vertical="center"/>
    </xf>
    <xf numFmtId="176" fontId="9" fillId="7" borderId="96" xfId="15" applyNumberFormat="1" applyFont="1" applyFill="1" applyBorder="1" applyAlignment="1">
      <alignment horizontal="right" vertical="center"/>
    </xf>
    <xf numFmtId="176" fontId="9" fillId="7" borderId="10" xfId="15" applyNumberFormat="1" applyFont="1" applyFill="1" applyBorder="1" applyAlignment="1">
      <alignment horizontal="right" vertical="center"/>
    </xf>
    <xf numFmtId="177" fontId="3" fillId="5" borderId="97" xfId="0" applyNumberFormat="1" applyFont="1" applyFill="1" applyBorder="1" applyAlignment="1">
      <alignment horizontal="center" vertical="center"/>
    </xf>
    <xf numFmtId="177" fontId="3" fillId="5" borderId="50" xfId="0" applyNumberFormat="1" applyFont="1" applyFill="1" applyBorder="1" applyAlignment="1">
      <alignment horizontal="center" vertical="center"/>
    </xf>
    <xf numFmtId="0" fontId="17" fillId="0" borderId="0" xfId="0" applyFont="1" applyAlignment="1">
      <alignment vertical="center"/>
    </xf>
    <xf numFmtId="55" fontId="9" fillId="3" borderId="8" xfId="0" applyNumberFormat="1" applyFont="1" applyFill="1" applyBorder="1" applyAlignment="1">
      <alignment horizontal="center" vertical="center"/>
    </xf>
    <xf numFmtId="0" fontId="6" fillId="3" borderId="18" xfId="0" applyFont="1" applyFill="1" applyBorder="1" applyAlignment="1">
      <alignment horizontal="center" vertical="center"/>
    </xf>
    <xf numFmtId="0" fontId="0" fillId="2" borderId="47" xfId="0" applyFont="1" applyFill="1" applyBorder="1" applyAlignment="1">
      <alignment horizontal="center" vertical="center"/>
    </xf>
    <xf numFmtId="0" fontId="0" fillId="2" borderId="0" xfId="0" applyFont="1" applyFill="1" applyBorder="1" applyAlignment="1">
      <alignment horizontal="center" vertical="center"/>
    </xf>
    <xf numFmtId="0" fontId="1" fillId="2" borderId="15" xfId="0" applyFont="1" applyFill="1" applyBorder="1" applyAlignment="1">
      <alignment horizontal="center" vertical="center"/>
    </xf>
    <xf numFmtId="55" fontId="0" fillId="2" borderId="0" xfId="0" applyNumberFormat="1" applyFont="1" applyFill="1" applyBorder="1" applyAlignment="1">
      <alignment horizontal="center" vertical="center"/>
    </xf>
    <xf numFmtId="0" fontId="9" fillId="2" borderId="47"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55" fontId="9" fillId="3" borderId="35" xfId="0" applyNumberFormat="1" applyFont="1" applyFill="1" applyBorder="1" applyAlignment="1">
      <alignment horizontal="center" vertical="center"/>
    </xf>
    <xf numFmtId="55" fontId="9" fillId="3" borderId="47" xfId="0" applyNumberFormat="1" applyFont="1" applyFill="1" applyBorder="1" applyAlignment="1">
      <alignment horizontal="center" vertical="center"/>
    </xf>
    <xf numFmtId="0" fontId="17" fillId="0" borderId="0" xfId="0" applyFont="1" applyAlignment="1">
      <alignment horizontal="center" vertical="center"/>
    </xf>
    <xf numFmtId="55" fontId="9" fillId="2" borderId="43" xfId="0" applyNumberFormat="1" applyFont="1" applyFill="1" applyBorder="1" applyAlignment="1">
      <alignment horizontal="center" vertical="center"/>
    </xf>
    <xf numFmtId="0" fontId="6" fillId="2"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9" fillId="2" borderId="0" xfId="0" applyFont="1" applyFill="1" applyBorder="1" applyAlignment="1">
      <alignment horizontal="center" vertical="center"/>
    </xf>
    <xf numFmtId="0" fontId="6" fillId="2" borderId="15" xfId="0" applyFont="1" applyFill="1" applyBorder="1" applyAlignment="1">
      <alignment horizontal="center" vertical="center"/>
    </xf>
    <xf numFmtId="55" fontId="3" fillId="3" borderId="8" xfId="0" applyNumberFormat="1" applyFont="1" applyFill="1" applyBorder="1" applyAlignment="1">
      <alignment horizontal="center" vertical="center"/>
    </xf>
    <xf numFmtId="55" fontId="3" fillId="3" borderId="43" xfId="0" applyNumberFormat="1" applyFont="1" applyFill="1" applyBorder="1" applyAlignment="1">
      <alignment horizontal="center" vertical="center"/>
    </xf>
    <xf numFmtId="0" fontId="4"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0" xfId="0" applyFont="1" applyFill="1" applyBorder="1" applyAlignment="1">
      <alignment horizontal="center" vertical="center"/>
    </xf>
    <xf numFmtId="0" fontId="4" fillId="3" borderId="15" xfId="0" applyFont="1" applyFill="1" applyBorder="1" applyAlignment="1">
      <alignment horizontal="center" vertical="center"/>
    </xf>
    <xf numFmtId="55" fontId="3" fillId="5" borderId="8" xfId="0" applyNumberFormat="1" applyFont="1" applyFill="1" applyBorder="1" applyAlignment="1">
      <alignment horizontal="center" vertical="center"/>
    </xf>
    <xf numFmtId="55" fontId="3" fillId="5" borderId="43" xfId="0" applyNumberFormat="1" applyFont="1" applyFill="1" applyBorder="1" applyAlignment="1">
      <alignment horizontal="center" vertical="center"/>
    </xf>
    <xf numFmtId="55" fontId="3" fillId="5" borderId="13" xfId="0" applyNumberFormat="1" applyFont="1" applyFill="1" applyBorder="1" applyAlignment="1">
      <alignment horizontal="center" vertical="center"/>
    </xf>
    <xf numFmtId="55" fontId="9" fillId="3" borderId="43" xfId="0" applyNumberFormat="1" applyFont="1" applyFill="1" applyBorder="1" applyAlignment="1">
      <alignment horizontal="center" vertical="center"/>
    </xf>
    <xf numFmtId="0" fontId="6" fillId="3" borderId="13" xfId="0" applyFont="1" applyFill="1" applyBorder="1" applyAlignment="1">
      <alignment horizontal="center" vertical="center"/>
    </xf>
    <xf numFmtId="0" fontId="3" fillId="3" borderId="35" xfId="0" applyFont="1" applyFill="1" applyBorder="1" applyAlignment="1">
      <alignment horizontal="center" vertical="center"/>
    </xf>
    <xf numFmtId="0" fontId="3" fillId="3" borderId="47" xfId="0" applyFont="1" applyFill="1" applyBorder="1" applyAlignment="1">
      <alignment horizontal="center" vertical="center"/>
    </xf>
    <xf numFmtId="0" fontId="3" fillId="3" borderId="15" xfId="0" applyFont="1" applyFill="1" applyBorder="1" applyAlignment="1">
      <alignment horizontal="center" vertical="center"/>
    </xf>
    <xf numFmtId="0" fontId="13" fillId="4" borderId="14" xfId="0" applyFont="1" applyFill="1" applyBorder="1" applyAlignment="1">
      <alignment horizontal="center" vertical="center"/>
    </xf>
    <xf numFmtId="0" fontId="13" fillId="4" borderId="15"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101"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67" xfId="0" applyFont="1" applyFill="1" applyBorder="1" applyAlignment="1">
      <alignment horizontal="center" vertical="center"/>
    </xf>
    <xf numFmtId="0" fontId="13" fillId="4" borderId="0" xfId="0" applyFont="1" applyFill="1" applyBorder="1" applyAlignment="1">
      <alignment horizontal="center" vertical="center"/>
    </xf>
    <xf numFmtId="0" fontId="3" fillId="4" borderId="0"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15" xfId="0" applyFont="1" applyFill="1" applyBorder="1" applyAlignment="1">
      <alignment horizontal="center" vertical="center"/>
    </xf>
    <xf numFmtId="0" fontId="9" fillId="4" borderId="16" xfId="0" applyFont="1" applyFill="1" applyBorder="1" applyAlignment="1">
      <alignment horizontal="center" vertical="center"/>
    </xf>
    <xf numFmtId="0" fontId="9" fillId="4" borderId="3"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30"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85"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26" xfId="0" applyFont="1" applyFill="1" applyBorder="1" applyAlignment="1">
      <alignment horizontal="center" vertical="center"/>
    </xf>
    <xf numFmtId="0" fontId="7" fillId="4" borderId="0" xfId="0" applyFont="1" applyFill="1" applyBorder="1" applyAlignment="1">
      <alignment horizontal="center" vertical="center"/>
    </xf>
    <xf numFmtId="0" fontId="9" fillId="4" borderId="17"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0" fillId="4" borderId="14" xfId="0" applyFont="1" applyFill="1" applyBorder="1" applyAlignment="1">
      <alignment horizontal="center" vertical="center"/>
    </xf>
    <xf numFmtId="0" fontId="0" fillId="4" borderId="15"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5"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69" xfId="0" applyFont="1" applyFill="1" applyBorder="1" applyAlignment="1">
      <alignment horizontal="center" vertical="center"/>
    </xf>
    <xf numFmtId="55" fontId="3" fillId="2" borderId="77" xfId="0" applyNumberFormat="1" applyFont="1" applyFill="1" applyBorder="1" applyAlignment="1">
      <alignment horizontal="center" vertical="center" wrapText="1"/>
    </xf>
    <xf numFmtId="55" fontId="3" fillId="2" borderId="73" xfId="0" applyNumberFormat="1" applyFont="1" applyFill="1" applyBorder="1" applyAlignment="1">
      <alignment horizontal="center" vertical="center" wrapText="1"/>
    </xf>
    <xf numFmtId="55" fontId="3" fillId="2" borderId="81" xfId="0" applyNumberFormat="1" applyFont="1" applyFill="1" applyBorder="1" applyAlignment="1">
      <alignment horizontal="center" vertical="center" wrapText="1"/>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55" fontId="3" fillId="3" borderId="77" xfId="0" applyNumberFormat="1" applyFont="1" applyFill="1" applyBorder="1" applyAlignment="1">
      <alignment horizontal="center" vertical="center" wrapText="1"/>
    </xf>
    <xf numFmtId="55" fontId="3" fillId="3" borderId="73" xfId="0" applyNumberFormat="1" applyFont="1" applyFill="1" applyBorder="1" applyAlignment="1">
      <alignment horizontal="center" vertical="center" wrapText="1"/>
    </xf>
    <xf numFmtId="55" fontId="3" fillId="3" borderId="81" xfId="0" applyNumberFormat="1" applyFont="1" applyFill="1" applyBorder="1" applyAlignment="1">
      <alignment horizontal="center" vertical="center" wrapText="1"/>
    </xf>
    <xf numFmtId="0" fontId="7" fillId="4" borderId="8" xfId="0" applyFont="1" applyFill="1" applyBorder="1" applyAlignment="1">
      <alignment horizontal="center" vertical="center"/>
    </xf>
    <xf numFmtId="0" fontId="7" fillId="4" borderId="13" xfId="0" applyFont="1" applyFill="1" applyBorder="1" applyAlignment="1">
      <alignment horizontal="center" vertical="center"/>
    </xf>
    <xf numFmtId="55" fontId="3" fillId="3" borderId="13" xfId="0" applyNumberFormat="1" applyFont="1" applyFill="1" applyBorder="1" applyAlignment="1">
      <alignment horizontal="center" vertical="center" wrapText="1"/>
    </xf>
    <xf numFmtId="55" fontId="3" fillId="3" borderId="15" xfId="0" applyNumberFormat="1" applyFont="1" applyFill="1" applyBorder="1" applyAlignment="1">
      <alignment horizontal="center" vertical="center" wrapText="1"/>
    </xf>
    <xf numFmtId="55" fontId="3" fillId="3" borderId="17" xfId="0" applyNumberFormat="1" applyFont="1" applyFill="1" applyBorder="1" applyAlignment="1">
      <alignment horizontal="center" vertical="center" wrapText="1"/>
    </xf>
    <xf numFmtId="55" fontId="3" fillId="5" borderId="13" xfId="0" applyNumberFormat="1" applyFont="1" applyFill="1" applyBorder="1" applyAlignment="1">
      <alignment horizontal="center" vertical="center" wrapText="1"/>
    </xf>
    <xf numFmtId="55" fontId="3" fillId="5" borderId="15" xfId="0" applyNumberFormat="1" applyFont="1" applyFill="1" applyBorder="1" applyAlignment="1">
      <alignment horizontal="center" vertical="center"/>
    </xf>
    <xf numFmtId="55" fontId="3" fillId="5" borderId="17" xfId="0" applyNumberFormat="1" applyFont="1" applyFill="1" applyBorder="1" applyAlignment="1">
      <alignment horizontal="center" vertical="center"/>
    </xf>
    <xf numFmtId="0" fontId="0" fillId="4" borderId="9"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30"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85"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26" xfId="0" applyFont="1" applyFill="1" applyBorder="1" applyAlignment="1">
      <alignment horizontal="center" vertical="center"/>
    </xf>
    <xf numFmtId="0" fontId="3" fillId="4" borderId="43"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71" xfId="0" applyFont="1" applyFill="1" applyBorder="1" applyAlignment="1">
      <alignment horizontal="center" vertical="center"/>
    </xf>
    <xf numFmtId="0" fontId="3" fillId="4" borderId="74" xfId="0" applyFont="1" applyFill="1" applyBorder="1" applyAlignment="1">
      <alignment horizontal="center" vertical="center"/>
    </xf>
    <xf numFmtId="0" fontId="0" fillId="4" borderId="101" xfId="0" applyFont="1" applyFill="1" applyBorder="1" applyAlignment="1">
      <alignment horizontal="center" vertical="center"/>
    </xf>
    <xf numFmtId="0" fontId="0" fillId="4" borderId="67"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20</xdr:row>
      <xdr:rowOff>266700</xdr:rowOff>
    </xdr:from>
    <xdr:to>
      <xdr:col>8</xdr:col>
      <xdr:colOff>209550</xdr:colOff>
      <xdr:row>29</xdr:row>
      <xdr:rowOff>209550</xdr:rowOff>
    </xdr:to>
    <xdr:sp>
      <xdr:nvSpPr>
        <xdr:cNvPr id="1" name="Rectangle 2"/>
        <xdr:cNvSpPr>
          <a:spLocks/>
        </xdr:cNvSpPr>
      </xdr:nvSpPr>
      <xdr:spPr>
        <a:xfrm>
          <a:off x="1905000" y="7143750"/>
          <a:ext cx="13039725" cy="2705100"/>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注意 
　　１．　四半期の財務数値については、監査法人による監査・レビューを受けておりません。
　　２．　当社の連結決算は米国会計基準を採用しています。 
　　３．　2007年3月期の実績は、非継続事業（エンタテインメント事業）を含みません。
　　４．　四捨五入により、当財務データ集の数値は「平成20年3月期　第３四半期財務・業績の概況〔米国会計基準〕と異なることがございます。
　　５．　連結子会社数は１６４社、持分法適用関連会社数は19社です。　
　　６．　業績見通し等は、当社が当資料の作成・発表時点で入手可能な情報と、合理的であると判断する一定の前提に基づいており、
　　　　　実際の業績等はさまざまな要因により、これら見通しとは大きく異なることがありえます。
　　　　　実際の業績等に影響を与えうる重要な要因には、（ⅰ）当社の事業領域を取り巻く日本および海外の経済情勢、
　　　　　（ⅱ）当社製品・サービスに対する需要動向、（ⅲ）新技術開発・新商品開発における当社グループの能力、
  　   　　（ⅳ）資金調達環境の　大幅な変動、（ⅴ）他社との提携・協力関係、（ⅵ）為替・株式市場の動向などがあります。
　　　　　なお、業績に影響を与える要因はこれらに限定されるものではありません。 　　
　　７．　当資料は2008年1月31日に作成・発表したものです。</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48727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525125" y="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525125" y="0"/>
          <a:ext cx="393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639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6775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611100"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648950" y="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6775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6492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639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6775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6492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6775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6492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648950" y="0"/>
          <a:ext cx="393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658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6965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630150"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668000" y="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6965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6682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658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6965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6682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6965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6682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668000" y="0"/>
          <a:ext cx="393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Line 1"/>
        <xdr:cNvSpPr>
          <a:spLocks/>
        </xdr:cNvSpPr>
      </xdr:nvSpPr>
      <xdr:spPr>
        <a:xfrm flipV="1">
          <a:off x="7800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0</xdr:rowOff>
    </xdr:from>
    <xdr:to>
      <xdr:col>4</xdr:col>
      <xdr:colOff>0</xdr:colOff>
      <xdr:row>0</xdr:row>
      <xdr:rowOff>0</xdr:rowOff>
    </xdr:to>
    <xdr:sp>
      <xdr:nvSpPr>
        <xdr:cNvPr id="2" name="Line 2"/>
        <xdr:cNvSpPr>
          <a:spLocks/>
        </xdr:cNvSpPr>
      </xdr:nvSpPr>
      <xdr:spPr>
        <a:xfrm flipV="1">
          <a:off x="4057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 name="Line 3"/>
        <xdr:cNvSpPr>
          <a:spLocks/>
        </xdr:cNvSpPr>
      </xdr:nvSpPr>
      <xdr:spPr>
        <a:xfrm flipV="1">
          <a:off x="7800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10</xdr:col>
      <xdr:colOff>647700</xdr:colOff>
      <xdr:row>0</xdr:row>
      <xdr:rowOff>0</xdr:rowOff>
    </xdr:to>
    <xdr:sp>
      <xdr:nvSpPr>
        <xdr:cNvPr id="4" name="Line 4"/>
        <xdr:cNvSpPr>
          <a:spLocks/>
        </xdr:cNvSpPr>
      </xdr:nvSpPr>
      <xdr:spPr>
        <a:xfrm flipV="1">
          <a:off x="7800975" y="0"/>
          <a:ext cx="1962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0</xdr:rowOff>
    </xdr:from>
    <xdr:to>
      <xdr:col>4</xdr:col>
      <xdr:colOff>0</xdr:colOff>
      <xdr:row>0</xdr:row>
      <xdr:rowOff>0</xdr:rowOff>
    </xdr:to>
    <xdr:sp>
      <xdr:nvSpPr>
        <xdr:cNvPr id="5" name="Line 5"/>
        <xdr:cNvSpPr>
          <a:spLocks/>
        </xdr:cNvSpPr>
      </xdr:nvSpPr>
      <xdr:spPr>
        <a:xfrm flipV="1">
          <a:off x="4057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 name="Line 6"/>
        <xdr:cNvSpPr>
          <a:spLocks/>
        </xdr:cNvSpPr>
      </xdr:nvSpPr>
      <xdr:spPr>
        <a:xfrm flipV="1">
          <a:off x="7800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7" name="Line 7"/>
        <xdr:cNvSpPr>
          <a:spLocks/>
        </xdr:cNvSpPr>
      </xdr:nvSpPr>
      <xdr:spPr>
        <a:xfrm flipV="1">
          <a:off x="7800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0</xdr:rowOff>
    </xdr:from>
    <xdr:to>
      <xdr:col>4</xdr:col>
      <xdr:colOff>0</xdr:colOff>
      <xdr:row>0</xdr:row>
      <xdr:rowOff>0</xdr:rowOff>
    </xdr:to>
    <xdr:sp>
      <xdr:nvSpPr>
        <xdr:cNvPr id="8" name="Line 8"/>
        <xdr:cNvSpPr>
          <a:spLocks/>
        </xdr:cNvSpPr>
      </xdr:nvSpPr>
      <xdr:spPr>
        <a:xfrm flipV="1">
          <a:off x="4057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9" name="Line 9"/>
        <xdr:cNvSpPr>
          <a:spLocks/>
        </xdr:cNvSpPr>
      </xdr:nvSpPr>
      <xdr:spPr>
        <a:xfrm flipV="1">
          <a:off x="7800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0</xdr:rowOff>
    </xdr:from>
    <xdr:to>
      <xdr:col>4</xdr:col>
      <xdr:colOff>0</xdr:colOff>
      <xdr:row>0</xdr:row>
      <xdr:rowOff>0</xdr:rowOff>
    </xdr:to>
    <xdr:sp>
      <xdr:nvSpPr>
        <xdr:cNvPr id="10" name="Line 10"/>
        <xdr:cNvSpPr>
          <a:spLocks/>
        </xdr:cNvSpPr>
      </xdr:nvSpPr>
      <xdr:spPr>
        <a:xfrm flipV="1">
          <a:off x="4057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 name="Line 11"/>
        <xdr:cNvSpPr>
          <a:spLocks/>
        </xdr:cNvSpPr>
      </xdr:nvSpPr>
      <xdr:spPr>
        <a:xfrm flipV="1">
          <a:off x="7800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11</xdr:col>
      <xdr:colOff>0</xdr:colOff>
      <xdr:row>0</xdr:row>
      <xdr:rowOff>0</xdr:rowOff>
    </xdr:to>
    <xdr:sp>
      <xdr:nvSpPr>
        <xdr:cNvPr id="12" name="Line 12"/>
        <xdr:cNvSpPr>
          <a:spLocks/>
        </xdr:cNvSpPr>
      </xdr:nvSpPr>
      <xdr:spPr>
        <a:xfrm flipV="1">
          <a:off x="7800975" y="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18</xdr:row>
      <xdr:rowOff>0</xdr:rowOff>
    </xdr:from>
    <xdr:to>
      <xdr:col>3</xdr:col>
      <xdr:colOff>0</xdr:colOff>
      <xdr:row>18</xdr:row>
      <xdr:rowOff>0</xdr:rowOff>
    </xdr:to>
    <xdr:sp>
      <xdr:nvSpPr>
        <xdr:cNvPr id="1" name="Line 1"/>
        <xdr:cNvSpPr>
          <a:spLocks/>
        </xdr:cNvSpPr>
      </xdr:nvSpPr>
      <xdr:spPr>
        <a:xfrm flipV="1">
          <a:off x="2743200" y="444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33</xdr:row>
      <xdr:rowOff>0</xdr:rowOff>
    </xdr:from>
    <xdr:to>
      <xdr:col>3</xdr:col>
      <xdr:colOff>0</xdr:colOff>
      <xdr:row>33</xdr:row>
      <xdr:rowOff>0</xdr:rowOff>
    </xdr:to>
    <xdr:sp>
      <xdr:nvSpPr>
        <xdr:cNvPr id="2" name="Line 2"/>
        <xdr:cNvSpPr>
          <a:spLocks/>
        </xdr:cNvSpPr>
      </xdr:nvSpPr>
      <xdr:spPr>
        <a:xfrm flipV="1">
          <a:off x="2743200" y="8305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33</xdr:row>
      <xdr:rowOff>0</xdr:rowOff>
    </xdr:from>
    <xdr:to>
      <xdr:col>3</xdr:col>
      <xdr:colOff>0</xdr:colOff>
      <xdr:row>33</xdr:row>
      <xdr:rowOff>0</xdr:rowOff>
    </xdr:to>
    <xdr:sp>
      <xdr:nvSpPr>
        <xdr:cNvPr id="3" name="Line 3"/>
        <xdr:cNvSpPr>
          <a:spLocks/>
        </xdr:cNvSpPr>
      </xdr:nvSpPr>
      <xdr:spPr>
        <a:xfrm flipV="1">
          <a:off x="2743200" y="8305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33</xdr:row>
      <xdr:rowOff>0</xdr:rowOff>
    </xdr:from>
    <xdr:to>
      <xdr:col>3</xdr:col>
      <xdr:colOff>0</xdr:colOff>
      <xdr:row>33</xdr:row>
      <xdr:rowOff>0</xdr:rowOff>
    </xdr:to>
    <xdr:sp>
      <xdr:nvSpPr>
        <xdr:cNvPr id="4" name="Line 4"/>
        <xdr:cNvSpPr>
          <a:spLocks/>
        </xdr:cNvSpPr>
      </xdr:nvSpPr>
      <xdr:spPr>
        <a:xfrm flipV="1">
          <a:off x="2743200" y="8305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33</xdr:row>
      <xdr:rowOff>0</xdr:rowOff>
    </xdr:from>
    <xdr:to>
      <xdr:col>3</xdr:col>
      <xdr:colOff>0</xdr:colOff>
      <xdr:row>33</xdr:row>
      <xdr:rowOff>0</xdr:rowOff>
    </xdr:to>
    <xdr:sp>
      <xdr:nvSpPr>
        <xdr:cNvPr id="5" name="Line 5"/>
        <xdr:cNvSpPr>
          <a:spLocks/>
        </xdr:cNvSpPr>
      </xdr:nvSpPr>
      <xdr:spPr>
        <a:xfrm flipV="1">
          <a:off x="2743200" y="8305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33</xdr:row>
      <xdr:rowOff>0</xdr:rowOff>
    </xdr:from>
    <xdr:to>
      <xdr:col>3</xdr:col>
      <xdr:colOff>0</xdr:colOff>
      <xdr:row>33</xdr:row>
      <xdr:rowOff>0</xdr:rowOff>
    </xdr:to>
    <xdr:sp>
      <xdr:nvSpPr>
        <xdr:cNvPr id="6" name="Line 6"/>
        <xdr:cNvSpPr>
          <a:spLocks/>
        </xdr:cNvSpPr>
      </xdr:nvSpPr>
      <xdr:spPr>
        <a:xfrm flipV="1">
          <a:off x="2743200" y="8305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33</xdr:row>
      <xdr:rowOff>0</xdr:rowOff>
    </xdr:from>
    <xdr:to>
      <xdr:col>3</xdr:col>
      <xdr:colOff>0</xdr:colOff>
      <xdr:row>33</xdr:row>
      <xdr:rowOff>0</xdr:rowOff>
    </xdr:to>
    <xdr:sp>
      <xdr:nvSpPr>
        <xdr:cNvPr id="7" name="Line 7"/>
        <xdr:cNvSpPr>
          <a:spLocks/>
        </xdr:cNvSpPr>
      </xdr:nvSpPr>
      <xdr:spPr>
        <a:xfrm flipV="1">
          <a:off x="2743200" y="8305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33</xdr:row>
      <xdr:rowOff>0</xdr:rowOff>
    </xdr:from>
    <xdr:to>
      <xdr:col>3</xdr:col>
      <xdr:colOff>0</xdr:colOff>
      <xdr:row>33</xdr:row>
      <xdr:rowOff>0</xdr:rowOff>
    </xdr:to>
    <xdr:sp>
      <xdr:nvSpPr>
        <xdr:cNvPr id="8" name="Line 8"/>
        <xdr:cNvSpPr>
          <a:spLocks/>
        </xdr:cNvSpPr>
      </xdr:nvSpPr>
      <xdr:spPr>
        <a:xfrm flipV="1">
          <a:off x="2743200" y="8305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33</xdr:row>
      <xdr:rowOff>0</xdr:rowOff>
    </xdr:from>
    <xdr:to>
      <xdr:col>3</xdr:col>
      <xdr:colOff>0</xdr:colOff>
      <xdr:row>33</xdr:row>
      <xdr:rowOff>0</xdr:rowOff>
    </xdr:to>
    <xdr:sp>
      <xdr:nvSpPr>
        <xdr:cNvPr id="9" name="Line 9"/>
        <xdr:cNvSpPr>
          <a:spLocks/>
        </xdr:cNvSpPr>
      </xdr:nvSpPr>
      <xdr:spPr>
        <a:xfrm flipV="1">
          <a:off x="2743200" y="8305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0</xdr:rowOff>
    </xdr:from>
    <xdr:to>
      <xdr:col>1</xdr:col>
      <xdr:colOff>0</xdr:colOff>
      <xdr:row>33</xdr:row>
      <xdr:rowOff>0</xdr:rowOff>
    </xdr:to>
    <xdr:sp>
      <xdr:nvSpPr>
        <xdr:cNvPr id="10" name="Line 10"/>
        <xdr:cNvSpPr>
          <a:spLocks/>
        </xdr:cNvSpPr>
      </xdr:nvSpPr>
      <xdr:spPr>
        <a:xfrm flipV="1">
          <a:off x="685800" y="8305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33</xdr:row>
      <xdr:rowOff>0</xdr:rowOff>
    </xdr:from>
    <xdr:to>
      <xdr:col>2</xdr:col>
      <xdr:colOff>0</xdr:colOff>
      <xdr:row>33</xdr:row>
      <xdr:rowOff>0</xdr:rowOff>
    </xdr:to>
    <xdr:sp>
      <xdr:nvSpPr>
        <xdr:cNvPr id="11" name="Line 11"/>
        <xdr:cNvSpPr>
          <a:spLocks/>
        </xdr:cNvSpPr>
      </xdr:nvSpPr>
      <xdr:spPr>
        <a:xfrm flipV="1">
          <a:off x="1304925" y="8305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33</xdr:row>
      <xdr:rowOff>0</xdr:rowOff>
    </xdr:from>
    <xdr:to>
      <xdr:col>2</xdr:col>
      <xdr:colOff>0</xdr:colOff>
      <xdr:row>33</xdr:row>
      <xdr:rowOff>0</xdr:rowOff>
    </xdr:to>
    <xdr:sp>
      <xdr:nvSpPr>
        <xdr:cNvPr id="12" name="Line 12"/>
        <xdr:cNvSpPr>
          <a:spLocks/>
        </xdr:cNvSpPr>
      </xdr:nvSpPr>
      <xdr:spPr>
        <a:xfrm flipV="1">
          <a:off x="1304925" y="8305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33</xdr:row>
      <xdr:rowOff>0</xdr:rowOff>
    </xdr:from>
    <xdr:to>
      <xdr:col>3</xdr:col>
      <xdr:colOff>0</xdr:colOff>
      <xdr:row>33</xdr:row>
      <xdr:rowOff>0</xdr:rowOff>
    </xdr:to>
    <xdr:sp>
      <xdr:nvSpPr>
        <xdr:cNvPr id="13" name="Line 13"/>
        <xdr:cNvSpPr>
          <a:spLocks/>
        </xdr:cNvSpPr>
      </xdr:nvSpPr>
      <xdr:spPr>
        <a:xfrm flipV="1">
          <a:off x="2743200" y="8305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18</xdr:row>
      <xdr:rowOff>0</xdr:rowOff>
    </xdr:from>
    <xdr:to>
      <xdr:col>3</xdr:col>
      <xdr:colOff>0</xdr:colOff>
      <xdr:row>18</xdr:row>
      <xdr:rowOff>0</xdr:rowOff>
    </xdr:to>
    <xdr:sp>
      <xdr:nvSpPr>
        <xdr:cNvPr id="14" name="Line 14"/>
        <xdr:cNvSpPr>
          <a:spLocks/>
        </xdr:cNvSpPr>
      </xdr:nvSpPr>
      <xdr:spPr>
        <a:xfrm flipV="1">
          <a:off x="2743200" y="444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33</xdr:row>
      <xdr:rowOff>0</xdr:rowOff>
    </xdr:from>
    <xdr:to>
      <xdr:col>3</xdr:col>
      <xdr:colOff>0</xdr:colOff>
      <xdr:row>33</xdr:row>
      <xdr:rowOff>0</xdr:rowOff>
    </xdr:to>
    <xdr:sp>
      <xdr:nvSpPr>
        <xdr:cNvPr id="15" name="Line 15"/>
        <xdr:cNvSpPr>
          <a:spLocks/>
        </xdr:cNvSpPr>
      </xdr:nvSpPr>
      <xdr:spPr>
        <a:xfrm flipV="1">
          <a:off x="2743200" y="8305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17</xdr:row>
      <xdr:rowOff>0</xdr:rowOff>
    </xdr:from>
    <xdr:to>
      <xdr:col>5</xdr:col>
      <xdr:colOff>0</xdr:colOff>
      <xdr:row>17</xdr:row>
      <xdr:rowOff>0</xdr:rowOff>
    </xdr:to>
    <xdr:sp>
      <xdr:nvSpPr>
        <xdr:cNvPr id="1" name="Line 11"/>
        <xdr:cNvSpPr>
          <a:spLocks/>
        </xdr:cNvSpPr>
      </xdr:nvSpPr>
      <xdr:spPr>
        <a:xfrm flipV="1">
          <a:off x="5095875"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17</xdr:row>
      <xdr:rowOff>0</xdr:rowOff>
    </xdr:from>
    <xdr:to>
      <xdr:col>5</xdr:col>
      <xdr:colOff>0</xdr:colOff>
      <xdr:row>17</xdr:row>
      <xdr:rowOff>0</xdr:rowOff>
    </xdr:to>
    <xdr:sp>
      <xdr:nvSpPr>
        <xdr:cNvPr id="2" name="Line 12"/>
        <xdr:cNvSpPr>
          <a:spLocks/>
        </xdr:cNvSpPr>
      </xdr:nvSpPr>
      <xdr:spPr>
        <a:xfrm flipV="1">
          <a:off x="5095875"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17</xdr:row>
      <xdr:rowOff>0</xdr:rowOff>
    </xdr:from>
    <xdr:to>
      <xdr:col>5</xdr:col>
      <xdr:colOff>0</xdr:colOff>
      <xdr:row>17</xdr:row>
      <xdr:rowOff>0</xdr:rowOff>
    </xdr:to>
    <xdr:sp>
      <xdr:nvSpPr>
        <xdr:cNvPr id="3" name="Line 13"/>
        <xdr:cNvSpPr>
          <a:spLocks/>
        </xdr:cNvSpPr>
      </xdr:nvSpPr>
      <xdr:spPr>
        <a:xfrm flipV="1">
          <a:off x="5095875"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17</xdr:row>
      <xdr:rowOff>0</xdr:rowOff>
    </xdr:from>
    <xdr:to>
      <xdr:col>5</xdr:col>
      <xdr:colOff>0</xdr:colOff>
      <xdr:row>17</xdr:row>
      <xdr:rowOff>0</xdr:rowOff>
    </xdr:to>
    <xdr:sp>
      <xdr:nvSpPr>
        <xdr:cNvPr id="4" name="Line 14"/>
        <xdr:cNvSpPr>
          <a:spLocks/>
        </xdr:cNvSpPr>
      </xdr:nvSpPr>
      <xdr:spPr>
        <a:xfrm flipV="1">
          <a:off x="5095875"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17</xdr:row>
      <xdr:rowOff>0</xdr:rowOff>
    </xdr:from>
    <xdr:to>
      <xdr:col>5</xdr:col>
      <xdr:colOff>0</xdr:colOff>
      <xdr:row>17</xdr:row>
      <xdr:rowOff>0</xdr:rowOff>
    </xdr:to>
    <xdr:sp>
      <xdr:nvSpPr>
        <xdr:cNvPr id="5" name="Line 15"/>
        <xdr:cNvSpPr>
          <a:spLocks/>
        </xdr:cNvSpPr>
      </xdr:nvSpPr>
      <xdr:spPr>
        <a:xfrm flipV="1">
          <a:off x="5095875" y="4171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18</xdr:row>
      <xdr:rowOff>0</xdr:rowOff>
    </xdr:from>
    <xdr:to>
      <xdr:col>5</xdr:col>
      <xdr:colOff>0</xdr:colOff>
      <xdr:row>18</xdr:row>
      <xdr:rowOff>0</xdr:rowOff>
    </xdr:to>
    <xdr:sp>
      <xdr:nvSpPr>
        <xdr:cNvPr id="6" name="Line 16"/>
        <xdr:cNvSpPr>
          <a:spLocks/>
        </xdr:cNvSpPr>
      </xdr:nvSpPr>
      <xdr:spPr>
        <a:xfrm flipV="1">
          <a:off x="5095875" y="4419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18</xdr:row>
      <xdr:rowOff>0</xdr:rowOff>
    </xdr:from>
    <xdr:to>
      <xdr:col>5</xdr:col>
      <xdr:colOff>0</xdr:colOff>
      <xdr:row>18</xdr:row>
      <xdr:rowOff>0</xdr:rowOff>
    </xdr:to>
    <xdr:sp>
      <xdr:nvSpPr>
        <xdr:cNvPr id="7" name="Line 17"/>
        <xdr:cNvSpPr>
          <a:spLocks/>
        </xdr:cNvSpPr>
      </xdr:nvSpPr>
      <xdr:spPr>
        <a:xfrm flipV="1">
          <a:off x="5095875" y="4419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18</xdr:row>
      <xdr:rowOff>0</xdr:rowOff>
    </xdr:from>
    <xdr:to>
      <xdr:col>5</xdr:col>
      <xdr:colOff>0</xdr:colOff>
      <xdr:row>18</xdr:row>
      <xdr:rowOff>0</xdr:rowOff>
    </xdr:to>
    <xdr:sp>
      <xdr:nvSpPr>
        <xdr:cNvPr id="8" name="Line 18"/>
        <xdr:cNvSpPr>
          <a:spLocks/>
        </xdr:cNvSpPr>
      </xdr:nvSpPr>
      <xdr:spPr>
        <a:xfrm flipV="1">
          <a:off x="5095875" y="4419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18</xdr:row>
      <xdr:rowOff>0</xdr:rowOff>
    </xdr:from>
    <xdr:to>
      <xdr:col>5</xdr:col>
      <xdr:colOff>0</xdr:colOff>
      <xdr:row>18</xdr:row>
      <xdr:rowOff>0</xdr:rowOff>
    </xdr:to>
    <xdr:sp>
      <xdr:nvSpPr>
        <xdr:cNvPr id="9" name="Line 19"/>
        <xdr:cNvSpPr>
          <a:spLocks/>
        </xdr:cNvSpPr>
      </xdr:nvSpPr>
      <xdr:spPr>
        <a:xfrm flipV="1">
          <a:off x="5095875" y="4419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18</xdr:row>
      <xdr:rowOff>0</xdr:rowOff>
    </xdr:from>
    <xdr:to>
      <xdr:col>5</xdr:col>
      <xdr:colOff>0</xdr:colOff>
      <xdr:row>18</xdr:row>
      <xdr:rowOff>0</xdr:rowOff>
    </xdr:to>
    <xdr:sp>
      <xdr:nvSpPr>
        <xdr:cNvPr id="10" name="Line 20"/>
        <xdr:cNvSpPr>
          <a:spLocks/>
        </xdr:cNvSpPr>
      </xdr:nvSpPr>
      <xdr:spPr>
        <a:xfrm flipV="1">
          <a:off x="5095875" y="4419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Line 1"/>
        <xdr:cNvSpPr>
          <a:spLocks/>
        </xdr:cNvSpPr>
      </xdr:nvSpPr>
      <xdr:spPr>
        <a:xfrm flipV="1">
          <a:off x="88868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2" name="Line 2"/>
        <xdr:cNvSpPr>
          <a:spLocks/>
        </xdr:cNvSpPr>
      </xdr:nvSpPr>
      <xdr:spPr>
        <a:xfrm flipV="1">
          <a:off x="88868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 name="Line 3"/>
        <xdr:cNvSpPr>
          <a:spLocks/>
        </xdr:cNvSpPr>
      </xdr:nvSpPr>
      <xdr:spPr>
        <a:xfrm flipV="1">
          <a:off x="88868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 name="Line 4"/>
        <xdr:cNvSpPr>
          <a:spLocks/>
        </xdr:cNvSpPr>
      </xdr:nvSpPr>
      <xdr:spPr>
        <a:xfrm flipV="1">
          <a:off x="88868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 name="Line 5"/>
        <xdr:cNvSpPr>
          <a:spLocks/>
        </xdr:cNvSpPr>
      </xdr:nvSpPr>
      <xdr:spPr>
        <a:xfrm flipV="1">
          <a:off x="88868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 name="Line 6"/>
        <xdr:cNvSpPr>
          <a:spLocks/>
        </xdr:cNvSpPr>
      </xdr:nvSpPr>
      <xdr:spPr>
        <a:xfrm flipV="1">
          <a:off x="88868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7" name="Line 7"/>
        <xdr:cNvSpPr>
          <a:spLocks/>
        </xdr:cNvSpPr>
      </xdr:nvSpPr>
      <xdr:spPr>
        <a:xfrm flipV="1">
          <a:off x="88868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8" name="Line 8"/>
        <xdr:cNvSpPr>
          <a:spLocks/>
        </xdr:cNvSpPr>
      </xdr:nvSpPr>
      <xdr:spPr>
        <a:xfrm flipV="1">
          <a:off x="88868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9" name="Line 9"/>
        <xdr:cNvSpPr>
          <a:spLocks/>
        </xdr:cNvSpPr>
      </xdr:nvSpPr>
      <xdr:spPr>
        <a:xfrm flipV="1">
          <a:off x="88868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0" name="Line 10"/>
        <xdr:cNvSpPr>
          <a:spLocks/>
        </xdr:cNvSpPr>
      </xdr:nvSpPr>
      <xdr:spPr>
        <a:xfrm flipV="1">
          <a:off x="88868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 name="Line 11"/>
        <xdr:cNvSpPr>
          <a:spLocks/>
        </xdr:cNvSpPr>
      </xdr:nvSpPr>
      <xdr:spPr>
        <a:xfrm flipV="1">
          <a:off x="88868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 name="Line 12"/>
        <xdr:cNvSpPr>
          <a:spLocks/>
        </xdr:cNvSpPr>
      </xdr:nvSpPr>
      <xdr:spPr>
        <a:xfrm flipV="1">
          <a:off x="88868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22</xdr:col>
      <xdr:colOff>647700</xdr:colOff>
      <xdr:row>0</xdr:row>
      <xdr:rowOff>0</xdr:rowOff>
    </xdr:to>
    <xdr:sp>
      <xdr:nvSpPr>
        <xdr:cNvPr id="1" name="Line 1"/>
        <xdr:cNvSpPr>
          <a:spLocks/>
        </xdr:cNvSpPr>
      </xdr:nvSpPr>
      <xdr:spPr>
        <a:xfrm flipV="1">
          <a:off x="13906500" y="0"/>
          <a:ext cx="459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38100</xdr:colOff>
      <xdr:row>0</xdr:row>
      <xdr:rowOff>0</xdr:rowOff>
    </xdr:from>
    <xdr:to>
      <xdr:col>24</xdr:col>
      <xdr:colOff>638175</xdr:colOff>
      <xdr:row>0</xdr:row>
      <xdr:rowOff>0</xdr:rowOff>
    </xdr:to>
    <xdr:sp>
      <xdr:nvSpPr>
        <xdr:cNvPr id="2" name="Line 2"/>
        <xdr:cNvSpPr>
          <a:spLocks/>
        </xdr:cNvSpPr>
      </xdr:nvSpPr>
      <xdr:spPr>
        <a:xfrm flipV="1">
          <a:off x="185451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0</xdr:row>
      <xdr:rowOff>0</xdr:rowOff>
    </xdr:from>
    <xdr:to>
      <xdr:col>27</xdr:col>
      <xdr:colOff>647700</xdr:colOff>
      <xdr:row>0</xdr:row>
      <xdr:rowOff>0</xdr:rowOff>
    </xdr:to>
    <xdr:sp>
      <xdr:nvSpPr>
        <xdr:cNvPr id="3" name="Line 3"/>
        <xdr:cNvSpPr>
          <a:spLocks/>
        </xdr:cNvSpPr>
      </xdr:nvSpPr>
      <xdr:spPr>
        <a:xfrm flipV="1">
          <a:off x="20478750"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0</xdr:row>
      <xdr:rowOff>0</xdr:rowOff>
    </xdr:from>
    <xdr:to>
      <xdr:col>28</xdr:col>
      <xdr:colOff>647700</xdr:colOff>
      <xdr:row>0</xdr:row>
      <xdr:rowOff>0</xdr:rowOff>
    </xdr:to>
    <xdr:sp>
      <xdr:nvSpPr>
        <xdr:cNvPr id="4" name="Line 4"/>
        <xdr:cNvSpPr>
          <a:spLocks/>
        </xdr:cNvSpPr>
      </xdr:nvSpPr>
      <xdr:spPr>
        <a:xfrm flipV="1">
          <a:off x="18516600" y="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38100</xdr:colOff>
      <xdr:row>0</xdr:row>
      <xdr:rowOff>0</xdr:rowOff>
    </xdr:from>
    <xdr:to>
      <xdr:col>24</xdr:col>
      <xdr:colOff>638175</xdr:colOff>
      <xdr:row>0</xdr:row>
      <xdr:rowOff>0</xdr:rowOff>
    </xdr:to>
    <xdr:sp>
      <xdr:nvSpPr>
        <xdr:cNvPr id="5" name="Line 5"/>
        <xdr:cNvSpPr>
          <a:spLocks/>
        </xdr:cNvSpPr>
      </xdr:nvSpPr>
      <xdr:spPr>
        <a:xfrm flipV="1">
          <a:off x="185451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0</xdr:row>
      <xdr:rowOff>0</xdr:rowOff>
    </xdr:from>
    <xdr:to>
      <xdr:col>27</xdr:col>
      <xdr:colOff>638175</xdr:colOff>
      <xdr:row>0</xdr:row>
      <xdr:rowOff>0</xdr:rowOff>
    </xdr:to>
    <xdr:sp>
      <xdr:nvSpPr>
        <xdr:cNvPr id="6" name="Line 6"/>
        <xdr:cNvSpPr>
          <a:spLocks/>
        </xdr:cNvSpPr>
      </xdr:nvSpPr>
      <xdr:spPr>
        <a:xfrm flipV="1">
          <a:off x="205168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22</xdr:col>
      <xdr:colOff>647700</xdr:colOff>
      <xdr:row>0</xdr:row>
      <xdr:rowOff>0</xdr:rowOff>
    </xdr:to>
    <xdr:sp>
      <xdr:nvSpPr>
        <xdr:cNvPr id="7" name="Line 7"/>
        <xdr:cNvSpPr>
          <a:spLocks/>
        </xdr:cNvSpPr>
      </xdr:nvSpPr>
      <xdr:spPr>
        <a:xfrm flipV="1">
          <a:off x="13906500" y="0"/>
          <a:ext cx="459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38100</xdr:colOff>
      <xdr:row>0</xdr:row>
      <xdr:rowOff>0</xdr:rowOff>
    </xdr:from>
    <xdr:to>
      <xdr:col>24</xdr:col>
      <xdr:colOff>638175</xdr:colOff>
      <xdr:row>0</xdr:row>
      <xdr:rowOff>0</xdr:rowOff>
    </xdr:to>
    <xdr:sp>
      <xdr:nvSpPr>
        <xdr:cNvPr id="8" name="Line 8"/>
        <xdr:cNvSpPr>
          <a:spLocks/>
        </xdr:cNvSpPr>
      </xdr:nvSpPr>
      <xdr:spPr>
        <a:xfrm flipV="1">
          <a:off x="185451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0</xdr:row>
      <xdr:rowOff>0</xdr:rowOff>
    </xdr:from>
    <xdr:to>
      <xdr:col>27</xdr:col>
      <xdr:colOff>638175</xdr:colOff>
      <xdr:row>0</xdr:row>
      <xdr:rowOff>0</xdr:rowOff>
    </xdr:to>
    <xdr:sp>
      <xdr:nvSpPr>
        <xdr:cNvPr id="9" name="Line 9"/>
        <xdr:cNvSpPr>
          <a:spLocks/>
        </xdr:cNvSpPr>
      </xdr:nvSpPr>
      <xdr:spPr>
        <a:xfrm flipV="1">
          <a:off x="205168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38100</xdr:colOff>
      <xdr:row>0</xdr:row>
      <xdr:rowOff>0</xdr:rowOff>
    </xdr:from>
    <xdr:to>
      <xdr:col>24</xdr:col>
      <xdr:colOff>638175</xdr:colOff>
      <xdr:row>0</xdr:row>
      <xdr:rowOff>0</xdr:rowOff>
    </xdr:to>
    <xdr:sp>
      <xdr:nvSpPr>
        <xdr:cNvPr id="10" name="Line 10"/>
        <xdr:cNvSpPr>
          <a:spLocks/>
        </xdr:cNvSpPr>
      </xdr:nvSpPr>
      <xdr:spPr>
        <a:xfrm flipV="1">
          <a:off x="185451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0</xdr:row>
      <xdr:rowOff>0</xdr:rowOff>
    </xdr:from>
    <xdr:to>
      <xdr:col>27</xdr:col>
      <xdr:colOff>638175</xdr:colOff>
      <xdr:row>0</xdr:row>
      <xdr:rowOff>0</xdr:rowOff>
    </xdr:to>
    <xdr:sp>
      <xdr:nvSpPr>
        <xdr:cNvPr id="11" name="Line 11"/>
        <xdr:cNvSpPr>
          <a:spLocks/>
        </xdr:cNvSpPr>
      </xdr:nvSpPr>
      <xdr:spPr>
        <a:xfrm flipV="1">
          <a:off x="205168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0</xdr:row>
      <xdr:rowOff>0</xdr:rowOff>
    </xdr:from>
    <xdr:to>
      <xdr:col>29</xdr:col>
      <xdr:colOff>0</xdr:colOff>
      <xdr:row>0</xdr:row>
      <xdr:rowOff>0</xdr:rowOff>
    </xdr:to>
    <xdr:sp>
      <xdr:nvSpPr>
        <xdr:cNvPr id="12" name="Line 12"/>
        <xdr:cNvSpPr>
          <a:spLocks/>
        </xdr:cNvSpPr>
      </xdr:nvSpPr>
      <xdr:spPr>
        <a:xfrm flipV="1">
          <a:off x="18516600" y="0"/>
          <a:ext cx="393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16</xdr:row>
      <xdr:rowOff>9525</xdr:rowOff>
    </xdr:from>
    <xdr:to>
      <xdr:col>16</xdr:col>
      <xdr:colOff>0</xdr:colOff>
      <xdr:row>16</xdr:row>
      <xdr:rowOff>257175</xdr:rowOff>
    </xdr:to>
    <xdr:sp>
      <xdr:nvSpPr>
        <xdr:cNvPr id="1" name="Line 1"/>
        <xdr:cNvSpPr>
          <a:spLocks/>
        </xdr:cNvSpPr>
      </xdr:nvSpPr>
      <xdr:spPr>
        <a:xfrm flipV="1">
          <a:off x="9972675" y="39909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0</xdr:rowOff>
    </xdr:from>
    <xdr:to>
      <xdr:col>16</xdr:col>
      <xdr:colOff>0</xdr:colOff>
      <xdr:row>16</xdr:row>
      <xdr:rowOff>257175</xdr:rowOff>
    </xdr:to>
    <xdr:sp>
      <xdr:nvSpPr>
        <xdr:cNvPr id="2" name="Line 2"/>
        <xdr:cNvSpPr>
          <a:spLocks/>
        </xdr:cNvSpPr>
      </xdr:nvSpPr>
      <xdr:spPr>
        <a:xfrm flipV="1">
          <a:off x="9972675" y="39814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44</xdr:row>
      <xdr:rowOff>9525</xdr:rowOff>
    </xdr:from>
    <xdr:to>
      <xdr:col>16</xdr:col>
      <xdr:colOff>0</xdr:colOff>
      <xdr:row>44</xdr:row>
      <xdr:rowOff>257175</xdr:rowOff>
    </xdr:to>
    <xdr:sp>
      <xdr:nvSpPr>
        <xdr:cNvPr id="3" name="Line 3"/>
        <xdr:cNvSpPr>
          <a:spLocks/>
        </xdr:cNvSpPr>
      </xdr:nvSpPr>
      <xdr:spPr>
        <a:xfrm flipV="1">
          <a:off x="9972675" y="111156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44</xdr:row>
      <xdr:rowOff>0</xdr:rowOff>
    </xdr:from>
    <xdr:to>
      <xdr:col>16</xdr:col>
      <xdr:colOff>0</xdr:colOff>
      <xdr:row>44</xdr:row>
      <xdr:rowOff>257175</xdr:rowOff>
    </xdr:to>
    <xdr:sp>
      <xdr:nvSpPr>
        <xdr:cNvPr id="4" name="Line 4"/>
        <xdr:cNvSpPr>
          <a:spLocks/>
        </xdr:cNvSpPr>
      </xdr:nvSpPr>
      <xdr:spPr>
        <a:xfrm flipV="1">
          <a:off x="9972675" y="111061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46</xdr:row>
      <xdr:rowOff>28575</xdr:rowOff>
    </xdr:from>
    <xdr:to>
      <xdr:col>16</xdr:col>
      <xdr:colOff>0</xdr:colOff>
      <xdr:row>46</xdr:row>
      <xdr:rowOff>257175</xdr:rowOff>
    </xdr:to>
    <xdr:sp>
      <xdr:nvSpPr>
        <xdr:cNvPr id="5" name="Line 5"/>
        <xdr:cNvSpPr>
          <a:spLocks/>
        </xdr:cNvSpPr>
      </xdr:nvSpPr>
      <xdr:spPr>
        <a:xfrm flipV="1">
          <a:off x="9972675" y="1146810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9525</xdr:rowOff>
    </xdr:from>
    <xdr:to>
      <xdr:col>16</xdr:col>
      <xdr:colOff>0</xdr:colOff>
      <xdr:row>16</xdr:row>
      <xdr:rowOff>257175</xdr:rowOff>
    </xdr:to>
    <xdr:sp>
      <xdr:nvSpPr>
        <xdr:cNvPr id="6" name="Line 9"/>
        <xdr:cNvSpPr>
          <a:spLocks/>
        </xdr:cNvSpPr>
      </xdr:nvSpPr>
      <xdr:spPr>
        <a:xfrm flipV="1">
          <a:off x="9972675" y="39909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0</xdr:rowOff>
    </xdr:from>
    <xdr:to>
      <xdr:col>16</xdr:col>
      <xdr:colOff>0</xdr:colOff>
      <xdr:row>16</xdr:row>
      <xdr:rowOff>257175</xdr:rowOff>
    </xdr:to>
    <xdr:sp>
      <xdr:nvSpPr>
        <xdr:cNvPr id="7" name="Line 10"/>
        <xdr:cNvSpPr>
          <a:spLocks/>
        </xdr:cNvSpPr>
      </xdr:nvSpPr>
      <xdr:spPr>
        <a:xfrm flipV="1">
          <a:off x="9972675" y="39814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44</xdr:row>
      <xdr:rowOff>9525</xdr:rowOff>
    </xdr:from>
    <xdr:to>
      <xdr:col>16</xdr:col>
      <xdr:colOff>0</xdr:colOff>
      <xdr:row>44</xdr:row>
      <xdr:rowOff>257175</xdr:rowOff>
    </xdr:to>
    <xdr:sp>
      <xdr:nvSpPr>
        <xdr:cNvPr id="8" name="Line 11"/>
        <xdr:cNvSpPr>
          <a:spLocks/>
        </xdr:cNvSpPr>
      </xdr:nvSpPr>
      <xdr:spPr>
        <a:xfrm flipV="1">
          <a:off x="9972675" y="111156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44</xdr:row>
      <xdr:rowOff>0</xdr:rowOff>
    </xdr:from>
    <xdr:to>
      <xdr:col>16</xdr:col>
      <xdr:colOff>0</xdr:colOff>
      <xdr:row>44</xdr:row>
      <xdr:rowOff>257175</xdr:rowOff>
    </xdr:to>
    <xdr:sp>
      <xdr:nvSpPr>
        <xdr:cNvPr id="9" name="Line 12"/>
        <xdr:cNvSpPr>
          <a:spLocks/>
        </xdr:cNvSpPr>
      </xdr:nvSpPr>
      <xdr:spPr>
        <a:xfrm flipV="1">
          <a:off x="9972675" y="111061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46</xdr:row>
      <xdr:rowOff>28575</xdr:rowOff>
    </xdr:from>
    <xdr:to>
      <xdr:col>16</xdr:col>
      <xdr:colOff>0</xdr:colOff>
      <xdr:row>46</xdr:row>
      <xdr:rowOff>257175</xdr:rowOff>
    </xdr:to>
    <xdr:sp>
      <xdr:nvSpPr>
        <xdr:cNvPr id="10" name="Line 13"/>
        <xdr:cNvSpPr>
          <a:spLocks/>
        </xdr:cNvSpPr>
      </xdr:nvSpPr>
      <xdr:spPr>
        <a:xfrm flipV="1">
          <a:off x="9972675" y="1146810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16</xdr:row>
      <xdr:rowOff>9525</xdr:rowOff>
    </xdr:from>
    <xdr:to>
      <xdr:col>16</xdr:col>
      <xdr:colOff>0</xdr:colOff>
      <xdr:row>16</xdr:row>
      <xdr:rowOff>219075</xdr:rowOff>
    </xdr:to>
    <xdr:sp>
      <xdr:nvSpPr>
        <xdr:cNvPr id="11" name="Line 14"/>
        <xdr:cNvSpPr>
          <a:spLocks/>
        </xdr:cNvSpPr>
      </xdr:nvSpPr>
      <xdr:spPr>
        <a:xfrm flipV="1">
          <a:off x="9963150" y="3990975"/>
          <a:ext cx="9525"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44</xdr:row>
      <xdr:rowOff>9525</xdr:rowOff>
    </xdr:from>
    <xdr:to>
      <xdr:col>16</xdr:col>
      <xdr:colOff>0</xdr:colOff>
      <xdr:row>44</xdr:row>
      <xdr:rowOff>257175</xdr:rowOff>
    </xdr:to>
    <xdr:sp>
      <xdr:nvSpPr>
        <xdr:cNvPr id="12" name="Line 16"/>
        <xdr:cNvSpPr>
          <a:spLocks/>
        </xdr:cNvSpPr>
      </xdr:nvSpPr>
      <xdr:spPr>
        <a:xfrm flipV="1">
          <a:off x="9972675" y="111156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44</xdr:row>
      <xdr:rowOff>9525</xdr:rowOff>
    </xdr:from>
    <xdr:to>
      <xdr:col>16</xdr:col>
      <xdr:colOff>0</xdr:colOff>
      <xdr:row>44</xdr:row>
      <xdr:rowOff>257175</xdr:rowOff>
    </xdr:to>
    <xdr:sp>
      <xdr:nvSpPr>
        <xdr:cNvPr id="13" name="Line 19"/>
        <xdr:cNvSpPr>
          <a:spLocks/>
        </xdr:cNvSpPr>
      </xdr:nvSpPr>
      <xdr:spPr>
        <a:xfrm flipV="1">
          <a:off x="9972675" y="111156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16</xdr:row>
      <xdr:rowOff>9525</xdr:rowOff>
    </xdr:from>
    <xdr:to>
      <xdr:col>16</xdr:col>
      <xdr:colOff>0</xdr:colOff>
      <xdr:row>16</xdr:row>
      <xdr:rowOff>219075</xdr:rowOff>
    </xdr:to>
    <xdr:sp>
      <xdr:nvSpPr>
        <xdr:cNvPr id="14" name="Line 53"/>
        <xdr:cNvSpPr>
          <a:spLocks/>
        </xdr:cNvSpPr>
      </xdr:nvSpPr>
      <xdr:spPr>
        <a:xfrm flipV="1">
          <a:off x="9963150" y="3990975"/>
          <a:ext cx="9525"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15</xdr:row>
      <xdr:rowOff>9525</xdr:rowOff>
    </xdr:from>
    <xdr:to>
      <xdr:col>16</xdr:col>
      <xdr:colOff>0</xdr:colOff>
      <xdr:row>15</xdr:row>
      <xdr:rowOff>219075</xdr:rowOff>
    </xdr:to>
    <xdr:sp>
      <xdr:nvSpPr>
        <xdr:cNvPr id="15" name="Line 54"/>
        <xdr:cNvSpPr>
          <a:spLocks/>
        </xdr:cNvSpPr>
      </xdr:nvSpPr>
      <xdr:spPr>
        <a:xfrm flipV="1">
          <a:off x="9963150" y="3724275"/>
          <a:ext cx="9525"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14</xdr:row>
      <xdr:rowOff>9525</xdr:rowOff>
    </xdr:from>
    <xdr:to>
      <xdr:col>16</xdr:col>
      <xdr:colOff>0</xdr:colOff>
      <xdr:row>14</xdr:row>
      <xdr:rowOff>219075</xdr:rowOff>
    </xdr:to>
    <xdr:sp>
      <xdr:nvSpPr>
        <xdr:cNvPr id="16" name="Line 55"/>
        <xdr:cNvSpPr>
          <a:spLocks/>
        </xdr:cNvSpPr>
      </xdr:nvSpPr>
      <xdr:spPr>
        <a:xfrm flipV="1">
          <a:off x="9963150" y="3457575"/>
          <a:ext cx="9525"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609600</xdr:colOff>
      <xdr:row>16</xdr:row>
      <xdr:rowOff>9525</xdr:rowOff>
    </xdr:from>
    <xdr:to>
      <xdr:col>16</xdr:col>
      <xdr:colOff>0</xdr:colOff>
      <xdr:row>16</xdr:row>
      <xdr:rowOff>219075</xdr:rowOff>
    </xdr:to>
    <xdr:sp>
      <xdr:nvSpPr>
        <xdr:cNvPr id="17" name="Line 56"/>
        <xdr:cNvSpPr>
          <a:spLocks/>
        </xdr:cNvSpPr>
      </xdr:nvSpPr>
      <xdr:spPr>
        <a:xfrm flipV="1">
          <a:off x="9963150" y="3990975"/>
          <a:ext cx="9525"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16</xdr:row>
      <xdr:rowOff>285750</xdr:rowOff>
    </xdr:from>
    <xdr:to>
      <xdr:col>3</xdr:col>
      <xdr:colOff>638175</xdr:colOff>
      <xdr:row>17</xdr:row>
      <xdr:rowOff>0</xdr:rowOff>
    </xdr:to>
    <xdr:sp>
      <xdr:nvSpPr>
        <xdr:cNvPr id="1" name="Line 21"/>
        <xdr:cNvSpPr>
          <a:spLocks/>
        </xdr:cNvSpPr>
      </xdr:nvSpPr>
      <xdr:spPr>
        <a:xfrm flipV="1">
          <a:off x="1314450" y="4438650"/>
          <a:ext cx="12954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31</xdr:row>
      <xdr:rowOff>285750</xdr:rowOff>
    </xdr:from>
    <xdr:to>
      <xdr:col>11</xdr:col>
      <xdr:colOff>0</xdr:colOff>
      <xdr:row>32</xdr:row>
      <xdr:rowOff>0</xdr:rowOff>
    </xdr:to>
    <xdr:sp>
      <xdr:nvSpPr>
        <xdr:cNvPr id="2" name="Line 22"/>
        <xdr:cNvSpPr>
          <a:spLocks/>
        </xdr:cNvSpPr>
      </xdr:nvSpPr>
      <xdr:spPr>
        <a:xfrm flipV="1">
          <a:off x="5915025" y="8658225"/>
          <a:ext cx="13144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32</xdr:row>
      <xdr:rowOff>0</xdr:rowOff>
    </xdr:from>
    <xdr:to>
      <xdr:col>18</xdr:col>
      <xdr:colOff>0</xdr:colOff>
      <xdr:row>32</xdr:row>
      <xdr:rowOff>0</xdr:rowOff>
    </xdr:to>
    <xdr:sp>
      <xdr:nvSpPr>
        <xdr:cNvPr id="3" name="Line 23"/>
        <xdr:cNvSpPr>
          <a:spLocks/>
        </xdr:cNvSpPr>
      </xdr:nvSpPr>
      <xdr:spPr>
        <a:xfrm flipH="1">
          <a:off x="10515600" y="866775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17</xdr:row>
      <xdr:rowOff>0</xdr:rowOff>
    </xdr:from>
    <xdr:to>
      <xdr:col>3</xdr:col>
      <xdr:colOff>619125</xdr:colOff>
      <xdr:row>17</xdr:row>
      <xdr:rowOff>0</xdr:rowOff>
    </xdr:to>
    <xdr:sp>
      <xdr:nvSpPr>
        <xdr:cNvPr id="1" name="Line 24"/>
        <xdr:cNvSpPr>
          <a:spLocks/>
        </xdr:cNvSpPr>
      </xdr:nvSpPr>
      <xdr:spPr>
        <a:xfrm flipH="1">
          <a:off x="1314450" y="4410075"/>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31</xdr:row>
      <xdr:rowOff>285750</xdr:rowOff>
    </xdr:from>
    <xdr:to>
      <xdr:col>11</xdr:col>
      <xdr:colOff>0</xdr:colOff>
      <xdr:row>32</xdr:row>
      <xdr:rowOff>0</xdr:rowOff>
    </xdr:to>
    <xdr:sp>
      <xdr:nvSpPr>
        <xdr:cNvPr id="2" name="Line 25"/>
        <xdr:cNvSpPr>
          <a:spLocks/>
        </xdr:cNvSpPr>
      </xdr:nvSpPr>
      <xdr:spPr>
        <a:xfrm flipV="1">
          <a:off x="5915025" y="8582025"/>
          <a:ext cx="13144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32</xdr:row>
      <xdr:rowOff>0</xdr:rowOff>
    </xdr:from>
    <xdr:to>
      <xdr:col>18</xdr:col>
      <xdr:colOff>0</xdr:colOff>
      <xdr:row>32</xdr:row>
      <xdr:rowOff>0</xdr:rowOff>
    </xdr:to>
    <xdr:sp>
      <xdr:nvSpPr>
        <xdr:cNvPr id="3" name="Line 26"/>
        <xdr:cNvSpPr>
          <a:spLocks/>
        </xdr:cNvSpPr>
      </xdr:nvSpPr>
      <xdr:spPr>
        <a:xfrm flipH="1">
          <a:off x="10515600" y="859155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6299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668000" y="0"/>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73492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639425" y="0"/>
          <a:ext cx="417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668000" y="0"/>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7730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6299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668000" y="0"/>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7730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668000" y="0"/>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7730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639425" y="0"/>
          <a:ext cx="427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17</xdr:row>
      <xdr:rowOff>0</xdr:rowOff>
    </xdr:from>
    <xdr:to>
      <xdr:col>3</xdr:col>
      <xdr:colOff>638175</xdr:colOff>
      <xdr:row>17</xdr:row>
      <xdr:rowOff>0</xdr:rowOff>
    </xdr:to>
    <xdr:sp>
      <xdr:nvSpPr>
        <xdr:cNvPr id="13" name="Line 40"/>
        <xdr:cNvSpPr>
          <a:spLocks/>
        </xdr:cNvSpPr>
      </xdr:nvSpPr>
      <xdr:spPr>
        <a:xfrm flipV="1">
          <a:off x="1314450" y="4476750"/>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31</xdr:row>
      <xdr:rowOff>285750</xdr:rowOff>
    </xdr:from>
    <xdr:to>
      <xdr:col>11</xdr:col>
      <xdr:colOff>0</xdr:colOff>
      <xdr:row>32</xdr:row>
      <xdr:rowOff>0</xdr:rowOff>
    </xdr:to>
    <xdr:sp>
      <xdr:nvSpPr>
        <xdr:cNvPr id="14" name="Line 41"/>
        <xdr:cNvSpPr>
          <a:spLocks/>
        </xdr:cNvSpPr>
      </xdr:nvSpPr>
      <xdr:spPr>
        <a:xfrm flipV="1">
          <a:off x="6029325" y="8658225"/>
          <a:ext cx="13144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32</xdr:row>
      <xdr:rowOff>0</xdr:rowOff>
    </xdr:from>
    <xdr:to>
      <xdr:col>18</xdr:col>
      <xdr:colOff>0</xdr:colOff>
      <xdr:row>32</xdr:row>
      <xdr:rowOff>0</xdr:rowOff>
    </xdr:to>
    <xdr:sp>
      <xdr:nvSpPr>
        <xdr:cNvPr id="15" name="Line 42"/>
        <xdr:cNvSpPr>
          <a:spLocks/>
        </xdr:cNvSpPr>
      </xdr:nvSpPr>
      <xdr:spPr>
        <a:xfrm flipH="1">
          <a:off x="10629900" y="8667750"/>
          <a:ext cx="1447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48727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525125" y="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525125" y="0"/>
          <a:ext cx="393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409575</xdr:colOff>
      <xdr:row>17</xdr:row>
      <xdr:rowOff>0</xdr:rowOff>
    </xdr:from>
    <xdr:to>
      <xdr:col>4</xdr:col>
      <xdr:colOff>371475</xdr:colOff>
      <xdr:row>17</xdr:row>
      <xdr:rowOff>0</xdr:rowOff>
    </xdr:to>
    <xdr:sp>
      <xdr:nvSpPr>
        <xdr:cNvPr id="13" name="Line 40"/>
        <xdr:cNvSpPr>
          <a:spLocks/>
        </xdr:cNvSpPr>
      </xdr:nvSpPr>
      <xdr:spPr>
        <a:xfrm flipV="1">
          <a:off x="1724025" y="4486275"/>
          <a:ext cx="1276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31</xdr:row>
      <xdr:rowOff>285750</xdr:rowOff>
    </xdr:from>
    <xdr:to>
      <xdr:col>11</xdr:col>
      <xdr:colOff>0</xdr:colOff>
      <xdr:row>32</xdr:row>
      <xdr:rowOff>0</xdr:rowOff>
    </xdr:to>
    <xdr:sp>
      <xdr:nvSpPr>
        <xdr:cNvPr id="14" name="Line 41"/>
        <xdr:cNvSpPr>
          <a:spLocks/>
        </xdr:cNvSpPr>
      </xdr:nvSpPr>
      <xdr:spPr>
        <a:xfrm flipV="1">
          <a:off x="5915025" y="8667750"/>
          <a:ext cx="13144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32</xdr:row>
      <xdr:rowOff>0</xdr:rowOff>
    </xdr:from>
    <xdr:to>
      <xdr:col>18</xdr:col>
      <xdr:colOff>0</xdr:colOff>
      <xdr:row>32</xdr:row>
      <xdr:rowOff>0</xdr:rowOff>
    </xdr:to>
    <xdr:sp>
      <xdr:nvSpPr>
        <xdr:cNvPr id="15" name="Line 42"/>
        <xdr:cNvSpPr>
          <a:spLocks/>
        </xdr:cNvSpPr>
      </xdr:nvSpPr>
      <xdr:spPr>
        <a:xfrm flipH="1">
          <a:off x="10515600" y="8677275"/>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48727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525125" y="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525125" y="0"/>
          <a:ext cx="393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638175</xdr:colOff>
      <xdr:row>17</xdr:row>
      <xdr:rowOff>0</xdr:rowOff>
    </xdr:from>
    <xdr:to>
      <xdr:col>3</xdr:col>
      <xdr:colOff>638175</xdr:colOff>
      <xdr:row>17</xdr:row>
      <xdr:rowOff>0</xdr:rowOff>
    </xdr:to>
    <xdr:sp>
      <xdr:nvSpPr>
        <xdr:cNvPr id="13" name="Line 41"/>
        <xdr:cNvSpPr>
          <a:spLocks/>
        </xdr:cNvSpPr>
      </xdr:nvSpPr>
      <xdr:spPr>
        <a:xfrm flipV="1">
          <a:off x="1295400" y="4448175"/>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31</xdr:row>
      <xdr:rowOff>285750</xdr:rowOff>
    </xdr:from>
    <xdr:to>
      <xdr:col>11</xdr:col>
      <xdr:colOff>0</xdr:colOff>
      <xdr:row>32</xdr:row>
      <xdr:rowOff>0</xdr:rowOff>
    </xdr:to>
    <xdr:sp>
      <xdr:nvSpPr>
        <xdr:cNvPr id="14" name="Line 42"/>
        <xdr:cNvSpPr>
          <a:spLocks/>
        </xdr:cNvSpPr>
      </xdr:nvSpPr>
      <xdr:spPr>
        <a:xfrm flipV="1">
          <a:off x="5915025" y="8658225"/>
          <a:ext cx="13144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32</xdr:row>
      <xdr:rowOff>0</xdr:rowOff>
    </xdr:from>
    <xdr:to>
      <xdr:col>18</xdr:col>
      <xdr:colOff>0</xdr:colOff>
      <xdr:row>32</xdr:row>
      <xdr:rowOff>0</xdr:rowOff>
    </xdr:to>
    <xdr:sp>
      <xdr:nvSpPr>
        <xdr:cNvPr id="15" name="Line 43"/>
        <xdr:cNvSpPr>
          <a:spLocks/>
        </xdr:cNvSpPr>
      </xdr:nvSpPr>
      <xdr:spPr>
        <a:xfrm flipH="1">
          <a:off x="10515600" y="866775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31</xdr:row>
      <xdr:rowOff>285750</xdr:rowOff>
    </xdr:from>
    <xdr:to>
      <xdr:col>12</xdr:col>
      <xdr:colOff>0</xdr:colOff>
      <xdr:row>32</xdr:row>
      <xdr:rowOff>0</xdr:rowOff>
    </xdr:to>
    <xdr:sp>
      <xdr:nvSpPr>
        <xdr:cNvPr id="16" name="Line 44"/>
        <xdr:cNvSpPr>
          <a:spLocks/>
        </xdr:cNvSpPr>
      </xdr:nvSpPr>
      <xdr:spPr>
        <a:xfrm flipV="1">
          <a:off x="6572250" y="8658225"/>
          <a:ext cx="13144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31</xdr:row>
      <xdr:rowOff>285750</xdr:rowOff>
    </xdr:from>
    <xdr:to>
      <xdr:col>13</xdr:col>
      <xdr:colOff>0</xdr:colOff>
      <xdr:row>32</xdr:row>
      <xdr:rowOff>0</xdr:rowOff>
    </xdr:to>
    <xdr:sp>
      <xdr:nvSpPr>
        <xdr:cNvPr id="17" name="Line 45"/>
        <xdr:cNvSpPr>
          <a:spLocks/>
        </xdr:cNvSpPr>
      </xdr:nvSpPr>
      <xdr:spPr>
        <a:xfrm flipV="1">
          <a:off x="7229475" y="8658225"/>
          <a:ext cx="13144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706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7442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67777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715625" y="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7442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7158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706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7442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7158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7442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7158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715625" y="0"/>
          <a:ext cx="393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17</xdr:row>
      <xdr:rowOff>0</xdr:rowOff>
    </xdr:from>
    <xdr:to>
      <xdr:col>3</xdr:col>
      <xdr:colOff>600075</xdr:colOff>
      <xdr:row>17</xdr:row>
      <xdr:rowOff>0</xdr:rowOff>
    </xdr:to>
    <xdr:sp>
      <xdr:nvSpPr>
        <xdr:cNvPr id="13" name="Line 42"/>
        <xdr:cNvSpPr>
          <a:spLocks/>
        </xdr:cNvSpPr>
      </xdr:nvSpPr>
      <xdr:spPr>
        <a:xfrm flipV="1">
          <a:off x="1390650" y="4524375"/>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32</xdr:row>
      <xdr:rowOff>285750</xdr:rowOff>
    </xdr:from>
    <xdr:to>
      <xdr:col>11</xdr:col>
      <xdr:colOff>0</xdr:colOff>
      <xdr:row>33</xdr:row>
      <xdr:rowOff>0</xdr:rowOff>
    </xdr:to>
    <xdr:sp>
      <xdr:nvSpPr>
        <xdr:cNvPr id="14" name="Line 43"/>
        <xdr:cNvSpPr>
          <a:spLocks/>
        </xdr:cNvSpPr>
      </xdr:nvSpPr>
      <xdr:spPr>
        <a:xfrm flipV="1">
          <a:off x="5991225" y="8915400"/>
          <a:ext cx="14287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33</xdr:row>
      <xdr:rowOff>0</xdr:rowOff>
    </xdr:from>
    <xdr:to>
      <xdr:col>18</xdr:col>
      <xdr:colOff>0</xdr:colOff>
      <xdr:row>33</xdr:row>
      <xdr:rowOff>0</xdr:rowOff>
    </xdr:to>
    <xdr:sp>
      <xdr:nvSpPr>
        <xdr:cNvPr id="15" name="Line 44"/>
        <xdr:cNvSpPr>
          <a:spLocks/>
        </xdr:cNvSpPr>
      </xdr:nvSpPr>
      <xdr:spPr>
        <a:xfrm flipH="1">
          <a:off x="10706100" y="8924925"/>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32</xdr:row>
      <xdr:rowOff>285750</xdr:rowOff>
    </xdr:from>
    <xdr:to>
      <xdr:col>12</xdr:col>
      <xdr:colOff>0</xdr:colOff>
      <xdr:row>33</xdr:row>
      <xdr:rowOff>0</xdr:rowOff>
    </xdr:to>
    <xdr:sp>
      <xdr:nvSpPr>
        <xdr:cNvPr id="16" name="Line 45"/>
        <xdr:cNvSpPr>
          <a:spLocks/>
        </xdr:cNvSpPr>
      </xdr:nvSpPr>
      <xdr:spPr>
        <a:xfrm flipV="1">
          <a:off x="6762750" y="8915400"/>
          <a:ext cx="13144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48727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525125" y="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525125" y="0"/>
          <a:ext cx="393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L31"/>
  <sheetViews>
    <sheetView tabSelected="1" zoomScale="50" zoomScaleNormal="50" workbookViewId="0" topLeftCell="A1">
      <selection activeCell="A1" sqref="A1"/>
    </sheetView>
  </sheetViews>
  <sheetFormatPr defaultColWidth="9.00390625" defaultRowHeight="26.25" customHeight="1"/>
  <cols>
    <col min="1" max="1" width="9.00390625" style="141" customWidth="1"/>
    <col min="2" max="2" width="11.125" style="141" customWidth="1"/>
    <col min="3" max="3" width="68.75390625" style="141" customWidth="1"/>
    <col min="4" max="4" width="5.375" style="957" customWidth="1"/>
    <col min="5" max="5" width="7.125" style="141" customWidth="1"/>
    <col min="6" max="6" width="14.25390625" style="143" customWidth="1"/>
    <col min="7" max="7" width="72.625" style="143" customWidth="1"/>
    <col min="8" max="8" width="5.125" style="957" customWidth="1"/>
    <col min="9" max="9" width="7.50390625" style="143" customWidth="1"/>
    <col min="10" max="16384" width="9.00390625" style="141" customWidth="1"/>
  </cols>
  <sheetData>
    <row r="1" ht="16.5" customHeight="1"/>
    <row r="2" spans="1:12" ht="41.25" customHeight="1">
      <c r="A2" s="1412" t="s">
        <v>226</v>
      </c>
      <c r="B2" s="1412"/>
      <c r="C2" s="1412"/>
      <c r="D2" s="1412"/>
      <c r="E2" s="1412"/>
      <c r="F2" s="1412"/>
      <c r="G2" s="1412"/>
      <c r="H2" s="1412"/>
      <c r="I2" s="1412"/>
      <c r="J2" s="1397"/>
      <c r="K2" s="958"/>
      <c r="L2" s="958"/>
    </row>
    <row r="3" ht="15.75" customHeight="1"/>
    <row r="4" spans="3:9" s="959" customFormat="1" ht="36" customHeight="1">
      <c r="C4" s="959" t="s">
        <v>33</v>
      </c>
      <c r="D4" s="960" t="s">
        <v>165</v>
      </c>
      <c r="E4" s="958">
        <v>1</v>
      </c>
      <c r="F4" s="958"/>
      <c r="G4" s="959" t="s">
        <v>34</v>
      </c>
      <c r="H4" s="960" t="s">
        <v>166</v>
      </c>
      <c r="I4" s="958">
        <v>9</v>
      </c>
    </row>
    <row r="5" spans="3:9" s="959" customFormat="1" ht="36" customHeight="1">
      <c r="C5" s="959" t="s">
        <v>167</v>
      </c>
      <c r="D5" s="960" t="s">
        <v>168</v>
      </c>
      <c r="E5" s="958">
        <v>2</v>
      </c>
      <c r="F5" s="958"/>
      <c r="G5" s="959" t="s">
        <v>35</v>
      </c>
      <c r="H5" s="960" t="s">
        <v>169</v>
      </c>
      <c r="I5" s="958">
        <v>10</v>
      </c>
    </row>
    <row r="6" spans="3:9" s="959" customFormat="1" ht="36" customHeight="1">
      <c r="C6" s="959" t="s">
        <v>170</v>
      </c>
      <c r="D6" s="960" t="s">
        <v>171</v>
      </c>
      <c r="E6" s="958">
        <v>3</v>
      </c>
      <c r="F6" s="958"/>
      <c r="G6" s="959" t="s">
        <v>36</v>
      </c>
      <c r="H6" s="960" t="s">
        <v>169</v>
      </c>
      <c r="I6" s="958">
        <v>11</v>
      </c>
    </row>
    <row r="7" spans="3:9" s="959" customFormat="1" ht="36" customHeight="1">
      <c r="C7" s="959" t="s">
        <v>172</v>
      </c>
      <c r="D7" s="960" t="s">
        <v>171</v>
      </c>
      <c r="E7" s="958">
        <v>4</v>
      </c>
      <c r="F7" s="958"/>
      <c r="G7" s="959" t="s">
        <v>37</v>
      </c>
      <c r="H7" s="960" t="s">
        <v>72</v>
      </c>
      <c r="I7" s="958">
        <v>12</v>
      </c>
    </row>
    <row r="8" spans="3:9" s="959" customFormat="1" ht="36" customHeight="1">
      <c r="C8" s="959" t="s">
        <v>173</v>
      </c>
      <c r="D8" s="960" t="s">
        <v>171</v>
      </c>
      <c r="E8" s="958">
        <v>5</v>
      </c>
      <c r="F8" s="958"/>
      <c r="G8" s="959" t="s">
        <v>164</v>
      </c>
      <c r="H8" s="960" t="s">
        <v>174</v>
      </c>
      <c r="I8" s="958">
        <v>13</v>
      </c>
    </row>
    <row r="9" spans="3:9" s="959" customFormat="1" ht="36" customHeight="1">
      <c r="C9" s="959" t="s">
        <v>175</v>
      </c>
      <c r="D9" s="960" t="s">
        <v>171</v>
      </c>
      <c r="E9" s="958">
        <v>6</v>
      </c>
      <c r="F9" s="958"/>
      <c r="G9" s="959" t="s">
        <v>176</v>
      </c>
      <c r="H9" s="960" t="s">
        <v>177</v>
      </c>
      <c r="I9" s="958">
        <v>14</v>
      </c>
    </row>
    <row r="10" spans="3:9" s="959" customFormat="1" ht="36" customHeight="1">
      <c r="C10" s="959" t="s">
        <v>178</v>
      </c>
      <c r="D10" s="960" t="s">
        <v>171</v>
      </c>
      <c r="E10" s="958">
        <v>7</v>
      </c>
      <c r="F10" s="958"/>
      <c r="G10" s="959" t="s">
        <v>179</v>
      </c>
      <c r="H10" s="960" t="s">
        <v>166</v>
      </c>
      <c r="I10" s="958">
        <v>15</v>
      </c>
    </row>
    <row r="11" spans="3:9" s="959" customFormat="1" ht="36" customHeight="1">
      <c r="C11" s="959" t="s">
        <v>180</v>
      </c>
      <c r="D11" s="960" t="s">
        <v>181</v>
      </c>
      <c r="E11" s="958">
        <v>8</v>
      </c>
      <c r="F11" s="958"/>
      <c r="G11" s="959" t="s">
        <v>182</v>
      </c>
      <c r="H11" s="960" t="s">
        <v>72</v>
      </c>
      <c r="I11" s="958">
        <v>16</v>
      </c>
    </row>
    <row r="12" spans="6:9" s="959" customFormat="1" ht="36" customHeight="1">
      <c r="F12" s="958"/>
      <c r="G12" s="959" t="s">
        <v>183</v>
      </c>
      <c r="H12" s="960" t="s">
        <v>184</v>
      </c>
      <c r="I12" s="958">
        <v>17</v>
      </c>
    </row>
    <row r="13" spans="6:9" s="959" customFormat="1" ht="18" customHeight="1">
      <c r="F13" s="958"/>
      <c r="H13" s="960"/>
      <c r="I13" s="958"/>
    </row>
    <row r="14" spans="3:6" s="959" customFormat="1" ht="18" customHeight="1">
      <c r="C14" s="142" t="s">
        <v>185</v>
      </c>
      <c r="D14" s="143"/>
      <c r="E14" s="143"/>
      <c r="F14" s="958"/>
    </row>
    <row r="15" spans="3:6" s="959" customFormat="1" ht="18" customHeight="1">
      <c r="C15" s="142" t="s">
        <v>52</v>
      </c>
      <c r="D15" s="141"/>
      <c r="E15" s="155"/>
      <c r="F15" s="958"/>
    </row>
    <row r="16" spans="3:9" s="959" customFormat="1" ht="18" customHeight="1">
      <c r="C16" s="142" t="s">
        <v>247</v>
      </c>
      <c r="D16" s="141"/>
      <c r="E16" s="155"/>
      <c r="F16" s="958"/>
      <c r="H16" s="960"/>
      <c r="I16" s="958"/>
    </row>
    <row r="17" spans="3:9" s="962" customFormat="1" ht="18" customHeight="1">
      <c r="C17" s="142" t="s">
        <v>248</v>
      </c>
      <c r="D17" s="141"/>
      <c r="E17" s="155"/>
      <c r="F17" s="963"/>
      <c r="H17" s="964"/>
      <c r="I17" s="963"/>
    </row>
    <row r="18" spans="3:7" ht="18" customHeight="1">
      <c r="C18" s="142" t="s">
        <v>249</v>
      </c>
      <c r="D18" s="141"/>
      <c r="E18" s="155"/>
      <c r="G18" s="142"/>
    </row>
    <row r="19" spans="3:5" ht="18" customHeight="1">
      <c r="C19" s="142" t="s">
        <v>250</v>
      </c>
      <c r="D19" s="141"/>
      <c r="E19" s="155"/>
    </row>
    <row r="20" spans="3:5" ht="18" customHeight="1">
      <c r="C20" s="142" t="s">
        <v>251</v>
      </c>
      <c r="D20" s="141"/>
      <c r="E20" s="155"/>
    </row>
    <row r="21" spans="3:5" ht="33" customHeight="1">
      <c r="C21" s="961"/>
      <c r="D21" s="141"/>
      <c r="E21" s="155"/>
    </row>
    <row r="22" spans="3:5" ht="26.25" customHeight="1">
      <c r="C22" s="961"/>
      <c r="D22" s="141"/>
      <c r="E22" s="155"/>
    </row>
    <row r="23" spans="3:5" ht="0.75" customHeight="1">
      <c r="C23" s="961"/>
      <c r="D23" s="141"/>
      <c r="E23" s="155"/>
    </row>
    <row r="24" ht="26.25" customHeight="1">
      <c r="D24" s="965"/>
    </row>
    <row r="25" ht="26.25" customHeight="1">
      <c r="D25" s="965"/>
    </row>
    <row r="26" ht="26.25" customHeight="1">
      <c r="D26" s="965"/>
    </row>
    <row r="27" ht="26.25" customHeight="1">
      <c r="D27" s="965" t="s">
        <v>186</v>
      </c>
    </row>
    <row r="28" ht="26.25" customHeight="1">
      <c r="D28" s="965" t="s">
        <v>187</v>
      </c>
    </row>
    <row r="29" ht="26.25" customHeight="1">
      <c r="D29" s="965"/>
    </row>
    <row r="30" ht="26.25" customHeight="1">
      <c r="D30" s="965"/>
    </row>
    <row r="31" ht="26.25" customHeight="1">
      <c r="D31" s="965"/>
    </row>
  </sheetData>
  <mergeCells count="1">
    <mergeCell ref="A2:I2"/>
  </mergeCells>
  <printOptions/>
  <pageMargins left="0.24" right="0.27" top="0.92" bottom="0.25" header="0.512" footer="0.27"/>
  <pageSetup horizontalDpi="600" verticalDpi="600" orientation="landscape" paperSize="9" scale="70" r:id="rId2"/>
  <drawing r:id="rId1"/>
</worksheet>
</file>

<file path=xl/worksheets/sheet10.xml><?xml version="1.0" encoding="utf-8"?>
<worksheet xmlns="http://schemas.openxmlformats.org/spreadsheetml/2006/main" xmlns:r="http://schemas.openxmlformats.org/officeDocument/2006/relationships">
  <dimension ref="A1:AD39"/>
  <sheetViews>
    <sheetView zoomScale="60" zoomScaleNormal="60" workbookViewId="0" topLeftCell="A1">
      <selection activeCell="A13" sqref="A13"/>
    </sheetView>
  </sheetViews>
  <sheetFormatPr defaultColWidth="9.00390625" defaultRowHeight="13.5"/>
  <cols>
    <col min="1" max="23" width="8.625" style="39" customWidth="1"/>
    <col min="24" max="16384" width="9.00390625" style="39" customWidth="1"/>
  </cols>
  <sheetData>
    <row r="1" spans="1:23" s="37" customFormat="1" ht="14.25" thickBot="1">
      <c r="A1" s="35"/>
      <c r="B1" s="35"/>
      <c r="C1" s="35"/>
      <c r="D1" s="35"/>
      <c r="E1" s="35"/>
      <c r="F1" s="35"/>
      <c r="G1" s="35"/>
      <c r="H1" s="35"/>
      <c r="I1" s="35"/>
      <c r="J1" s="35"/>
      <c r="K1" s="35"/>
      <c r="L1" s="35"/>
      <c r="M1" s="35"/>
      <c r="N1" s="35"/>
      <c r="O1" s="35"/>
      <c r="P1" s="35"/>
      <c r="Q1" s="35"/>
      <c r="R1" s="35"/>
      <c r="S1" s="35"/>
      <c r="T1" s="35"/>
      <c r="U1" s="35"/>
      <c r="V1" s="35"/>
      <c r="W1" s="36" t="s">
        <v>0</v>
      </c>
    </row>
    <row r="2" spans="1:23" ht="20.25" customHeight="1">
      <c r="A2" s="15"/>
      <c r="B2" s="38"/>
      <c r="C2" s="1425" t="s">
        <v>108</v>
      </c>
      <c r="D2" s="1426"/>
      <c r="E2" s="1426"/>
      <c r="F2" s="1426"/>
      <c r="G2" s="1426"/>
      <c r="H2" s="1426"/>
      <c r="I2" s="1427"/>
      <c r="J2" s="1419" t="s">
        <v>108</v>
      </c>
      <c r="K2" s="1420"/>
      <c r="L2" s="1420"/>
      <c r="M2" s="1420"/>
      <c r="N2" s="1420"/>
      <c r="O2" s="1420"/>
      <c r="P2" s="1421"/>
      <c r="Q2" s="1413" t="s">
        <v>110</v>
      </c>
      <c r="R2" s="1413"/>
      <c r="S2" s="1413"/>
      <c r="T2" s="1413"/>
      <c r="U2" s="1413"/>
      <c r="V2" s="1413"/>
      <c r="W2" s="1414"/>
    </row>
    <row r="3" spans="1:23" ht="20.25" customHeight="1">
      <c r="A3" s="1415" t="s">
        <v>13</v>
      </c>
      <c r="B3" s="1416"/>
      <c r="C3" s="1405" t="s">
        <v>188</v>
      </c>
      <c r="D3" s="1406"/>
      <c r="E3" s="1406"/>
      <c r="F3" s="1406"/>
      <c r="G3" s="1406"/>
      <c r="H3" s="1406"/>
      <c r="I3" s="1407"/>
      <c r="J3" s="1422" t="s">
        <v>73</v>
      </c>
      <c r="K3" s="1423"/>
      <c r="L3" s="1423"/>
      <c r="M3" s="1423"/>
      <c r="N3" s="1423"/>
      <c r="O3" s="1423"/>
      <c r="P3" s="1424"/>
      <c r="Q3" s="1417" t="s">
        <v>1</v>
      </c>
      <c r="R3" s="1417"/>
      <c r="S3" s="1417"/>
      <c r="T3" s="1417"/>
      <c r="U3" s="1417"/>
      <c r="V3" s="1417"/>
      <c r="W3" s="1418"/>
    </row>
    <row r="4" spans="1:23" ht="20.25" customHeight="1" thickBot="1">
      <c r="A4" s="40"/>
      <c r="B4" s="41"/>
      <c r="C4" s="1405" t="s">
        <v>189</v>
      </c>
      <c r="D4" s="1406"/>
      <c r="E4" s="1406"/>
      <c r="F4" s="1406"/>
      <c r="G4" s="1406"/>
      <c r="H4" s="1406"/>
      <c r="I4" s="1407"/>
      <c r="J4" s="1430" t="s">
        <v>109</v>
      </c>
      <c r="K4" s="1431"/>
      <c r="L4" s="1431"/>
      <c r="M4" s="1431"/>
      <c r="N4" s="1423"/>
      <c r="O4" s="1423"/>
      <c r="P4" s="1432"/>
      <c r="Q4" s="1400"/>
      <c r="R4" s="1400"/>
      <c r="S4" s="1401"/>
      <c r="T4" s="1400"/>
      <c r="U4" s="1400"/>
      <c r="V4" s="1401"/>
      <c r="W4" s="1402"/>
    </row>
    <row r="5" spans="1:23" ht="15" thickBot="1">
      <c r="A5" s="1408"/>
      <c r="B5" s="1409"/>
      <c r="C5" s="229" t="s">
        <v>86</v>
      </c>
      <c r="D5" s="396" t="s">
        <v>104</v>
      </c>
      <c r="E5" s="364" t="s">
        <v>190</v>
      </c>
      <c r="F5" s="630" t="s">
        <v>74</v>
      </c>
      <c r="G5" s="231" t="s">
        <v>107</v>
      </c>
      <c r="H5" s="231" t="s">
        <v>89</v>
      </c>
      <c r="I5" s="232" t="s">
        <v>90</v>
      </c>
      <c r="J5" s="250" t="s">
        <v>79</v>
      </c>
      <c r="K5" s="156" t="s">
        <v>80</v>
      </c>
      <c r="L5" s="397" t="s">
        <v>81</v>
      </c>
      <c r="M5" s="156" t="s">
        <v>82</v>
      </c>
      <c r="N5" s="13" t="s">
        <v>83</v>
      </c>
      <c r="O5" s="13" t="s">
        <v>84</v>
      </c>
      <c r="P5" s="157" t="s">
        <v>85</v>
      </c>
      <c r="Q5" s="6" t="s">
        <v>46</v>
      </c>
      <c r="R5" s="2" t="s">
        <v>78</v>
      </c>
      <c r="S5" s="366" t="s">
        <v>48</v>
      </c>
      <c r="T5" s="7" t="s">
        <v>49</v>
      </c>
      <c r="U5" s="8" t="s">
        <v>47</v>
      </c>
      <c r="V5" s="8" t="s">
        <v>50</v>
      </c>
      <c r="W5" s="8" t="s">
        <v>51</v>
      </c>
    </row>
    <row r="6" spans="1:23" ht="23.25" customHeight="1" thickTop="1">
      <c r="A6" s="42" t="s">
        <v>14</v>
      </c>
      <c r="B6" s="43"/>
      <c r="C6" s="268">
        <v>783.7319148500001</v>
      </c>
      <c r="D6" s="626">
        <v>878.2905582611326</v>
      </c>
      <c r="E6" s="1237">
        <v>937.217025958867</v>
      </c>
      <c r="F6" s="348"/>
      <c r="G6" s="269">
        <v>1662.022473111133</v>
      </c>
      <c r="H6" s="269">
        <f>I6-G6</f>
        <v>2087.9737914988673</v>
      </c>
      <c r="I6" s="271">
        <v>3749.9962646100003</v>
      </c>
      <c r="J6" s="208">
        <v>854.457654624227</v>
      </c>
      <c r="K6" s="424">
        <v>955.5108934541809</v>
      </c>
      <c r="L6" s="428">
        <v>1007.4581091534509</v>
      </c>
      <c r="M6" s="208">
        <v>1147.738219691457</v>
      </c>
      <c r="N6" s="209">
        <v>1809.9685480784078</v>
      </c>
      <c r="O6" s="209">
        <v>2155.196328844908</v>
      </c>
      <c r="P6" s="325">
        <v>3965.1648769233157</v>
      </c>
      <c r="Q6" s="44">
        <v>768.96</v>
      </c>
      <c r="R6" s="45">
        <v>885.02</v>
      </c>
      <c r="S6" s="383">
        <v>966.0911</v>
      </c>
      <c r="T6" s="385">
        <v>1131.3814831700001</v>
      </c>
      <c r="U6" s="411">
        <f>SUM(Q6:R6)</f>
        <v>1653.98</v>
      </c>
      <c r="V6" s="46">
        <f>SUM(S6:T6)</f>
        <v>2097.4725831700002</v>
      </c>
      <c r="W6" s="46">
        <v>3752</v>
      </c>
    </row>
    <row r="7" spans="1:23" ht="23.25" customHeight="1" thickBot="1">
      <c r="A7" s="47" t="s">
        <v>15</v>
      </c>
      <c r="B7" s="48"/>
      <c r="C7" s="273">
        <v>977.5308171326058</v>
      </c>
      <c r="D7" s="647">
        <v>1021.5495691201552</v>
      </c>
      <c r="E7" s="1238">
        <v>979.5868587140367</v>
      </c>
      <c r="F7" s="350"/>
      <c r="G7" s="274">
        <v>1999.080386252761</v>
      </c>
      <c r="H7" s="274">
        <f aca="true" t="shared" si="0" ref="H7:H13">I7-G7</f>
        <v>2000.920253055533</v>
      </c>
      <c r="I7" s="276">
        <v>4000.000639308294</v>
      </c>
      <c r="J7" s="210">
        <v>970.5375709655729</v>
      </c>
      <c r="K7" s="426">
        <v>969.4903288534006</v>
      </c>
      <c r="L7" s="431">
        <v>1042.5443525077762</v>
      </c>
      <c r="M7" s="210">
        <v>1052.262677024147</v>
      </c>
      <c r="N7" s="211">
        <v>1940.0278998189733</v>
      </c>
      <c r="O7" s="211">
        <v>2094.8070295319235</v>
      </c>
      <c r="P7" s="327">
        <v>4034.834929350897</v>
      </c>
      <c r="Q7" s="49">
        <v>760.66</v>
      </c>
      <c r="R7" s="50">
        <v>826.63</v>
      </c>
      <c r="S7" s="1284">
        <v>899.8789</v>
      </c>
      <c r="T7" s="1285">
        <v>1000.0407685817114</v>
      </c>
      <c r="U7" s="412">
        <f aca="true" t="shared" si="1" ref="U7:U13">SUM(Q7:R7)</f>
        <v>1587.29</v>
      </c>
      <c r="V7" s="51">
        <f aca="true" t="shared" si="2" ref="V7:V13">SUM(S7:T7)</f>
        <v>1899.9196685817114</v>
      </c>
      <c r="W7" s="51">
        <f aca="true" t="shared" si="3" ref="W7:W13">SUM(U7:V7)</f>
        <v>3487.2096685817114</v>
      </c>
    </row>
    <row r="8" spans="1:23" ht="23.25" customHeight="1" thickTop="1">
      <c r="A8" s="52"/>
      <c r="B8" s="53" t="s">
        <v>16</v>
      </c>
      <c r="C8" s="268">
        <v>268.0658434659439</v>
      </c>
      <c r="D8" s="626">
        <v>259.90268745455614</v>
      </c>
      <c r="E8" s="966">
        <v>257.53755182087014</v>
      </c>
      <c r="F8" s="348"/>
      <c r="G8" s="269">
        <v>527.9685309205</v>
      </c>
      <c r="H8" s="269">
        <f t="shared" si="0"/>
        <v>508.33294261042636</v>
      </c>
      <c r="I8" s="271">
        <v>1036.3014735309264</v>
      </c>
      <c r="J8" s="208">
        <v>267.06283899551397</v>
      </c>
      <c r="K8" s="424">
        <v>263.0058684939175</v>
      </c>
      <c r="L8" s="430">
        <v>274.00354293735637</v>
      </c>
      <c r="M8" s="208">
        <v>273.60942622311046</v>
      </c>
      <c r="N8" s="209">
        <v>530.0687074894315</v>
      </c>
      <c r="O8" s="209">
        <v>547.612969160467</v>
      </c>
      <c r="P8" s="325">
        <v>1077.6816766498982</v>
      </c>
      <c r="Q8" s="54">
        <v>219.85</v>
      </c>
      <c r="R8" s="55">
        <v>235.35</v>
      </c>
      <c r="S8" s="384">
        <v>251.28</v>
      </c>
      <c r="T8" s="386">
        <v>273.40565266740026</v>
      </c>
      <c r="U8" s="413">
        <f t="shared" si="1"/>
        <v>455.2</v>
      </c>
      <c r="V8" s="56">
        <f t="shared" si="2"/>
        <v>524.6856526674003</v>
      </c>
      <c r="W8" s="56">
        <f t="shared" si="3"/>
        <v>979.8856526674003</v>
      </c>
    </row>
    <row r="9" spans="1:23" ht="23.25" customHeight="1">
      <c r="A9" s="57"/>
      <c r="B9" s="58" t="s">
        <v>17</v>
      </c>
      <c r="C9" s="268">
        <v>327.060864842113</v>
      </c>
      <c r="D9" s="626">
        <v>312.729470410887</v>
      </c>
      <c r="E9" s="966">
        <v>340.2622557774</v>
      </c>
      <c r="F9" s="348"/>
      <c r="G9" s="269">
        <v>639.790335253</v>
      </c>
      <c r="H9" s="269">
        <f t="shared" si="0"/>
        <v>704.4235382488419</v>
      </c>
      <c r="I9" s="271">
        <v>1344.2138735018418</v>
      </c>
      <c r="J9" s="208">
        <v>311.6039624348482</v>
      </c>
      <c r="K9" s="424">
        <v>292.2356149727815</v>
      </c>
      <c r="L9" s="430">
        <v>321.23367586796013</v>
      </c>
      <c r="M9" s="208">
        <v>332.13174672441016</v>
      </c>
      <c r="N9" s="209">
        <v>603.8395774076297</v>
      </c>
      <c r="O9" s="209">
        <v>653.3654225923704</v>
      </c>
      <c r="P9" s="325">
        <v>1257.205</v>
      </c>
      <c r="Q9" s="54">
        <v>276.95</v>
      </c>
      <c r="R9" s="55">
        <v>265.37</v>
      </c>
      <c r="S9" s="384">
        <v>294.14</v>
      </c>
      <c r="T9" s="387">
        <v>327.0625319943</v>
      </c>
      <c r="U9" s="413">
        <f t="shared" si="1"/>
        <v>542.3199999999999</v>
      </c>
      <c r="V9" s="56">
        <f t="shared" si="2"/>
        <v>621.2025319943</v>
      </c>
      <c r="W9" s="56">
        <f t="shared" si="3"/>
        <v>1163.5225319943</v>
      </c>
    </row>
    <row r="10" spans="1:23" ht="23.25" customHeight="1">
      <c r="A10" s="59"/>
      <c r="B10" s="58" t="s">
        <v>25</v>
      </c>
      <c r="C10" s="268">
        <v>117.21857750652275</v>
      </c>
      <c r="D10" s="626">
        <v>114.49062198653826</v>
      </c>
      <c r="E10" s="966">
        <v>118.52846481698398</v>
      </c>
      <c r="F10" s="348"/>
      <c r="G10" s="269">
        <v>231.70919949306102</v>
      </c>
      <c r="H10" s="269">
        <f t="shared" si="0"/>
        <v>231.69861398908398</v>
      </c>
      <c r="I10" s="271">
        <v>463.407813482145</v>
      </c>
      <c r="J10" s="208">
        <v>104.36146000000001</v>
      </c>
      <c r="K10" s="424">
        <v>110.40987999999999</v>
      </c>
      <c r="L10" s="430">
        <v>116.59842</v>
      </c>
      <c r="M10" s="208">
        <v>117.13014</v>
      </c>
      <c r="N10" s="209">
        <v>214.77133999999998</v>
      </c>
      <c r="O10" s="209">
        <v>233.72856</v>
      </c>
      <c r="P10" s="325">
        <v>448.49989999999997</v>
      </c>
      <c r="Q10" s="54">
        <v>92.28</v>
      </c>
      <c r="R10" s="55">
        <v>93.8</v>
      </c>
      <c r="S10" s="384">
        <v>106.42</v>
      </c>
      <c r="T10" s="388">
        <v>114.83517570511103</v>
      </c>
      <c r="U10" s="413">
        <f t="shared" si="1"/>
        <v>186.07999999999998</v>
      </c>
      <c r="V10" s="56">
        <f t="shared" si="2"/>
        <v>221.25517570511101</v>
      </c>
      <c r="W10" s="56">
        <f t="shared" si="3"/>
        <v>407.335175705111</v>
      </c>
    </row>
    <row r="11" spans="1:23" ht="23.25" customHeight="1">
      <c r="A11" s="40"/>
      <c r="B11" s="60" t="s">
        <v>18</v>
      </c>
      <c r="C11" s="335">
        <v>220.86696793724732</v>
      </c>
      <c r="D11" s="648">
        <v>261.64529853895266</v>
      </c>
      <c r="E11" s="1245">
        <v>202.7113048055</v>
      </c>
      <c r="F11" s="698"/>
      <c r="G11" s="299">
        <v>482.51226647619995</v>
      </c>
      <c r="H11" s="299">
        <f t="shared" si="0"/>
        <v>456.9253867138984</v>
      </c>
      <c r="I11" s="336">
        <v>939.4376531900983</v>
      </c>
      <c r="J11" s="214">
        <v>240.1508724268675</v>
      </c>
      <c r="K11" s="472">
        <v>257.91385872922973</v>
      </c>
      <c r="L11" s="473">
        <v>282.78474867236895</v>
      </c>
      <c r="M11" s="214">
        <v>282.26809147398575</v>
      </c>
      <c r="N11" s="215">
        <v>498.06473115609725</v>
      </c>
      <c r="O11" s="215">
        <v>565.0528401463547</v>
      </c>
      <c r="P11" s="474">
        <v>1063.117571302452</v>
      </c>
      <c r="Q11" s="54">
        <v>113.18</v>
      </c>
      <c r="R11" s="55">
        <v>175.27</v>
      </c>
      <c r="S11" s="384">
        <v>200.35</v>
      </c>
      <c r="T11" s="386">
        <v>205.54814544489997</v>
      </c>
      <c r="U11" s="413">
        <f t="shared" si="1"/>
        <v>288.45000000000005</v>
      </c>
      <c r="V11" s="56">
        <f t="shared" si="2"/>
        <v>405.89814544489997</v>
      </c>
      <c r="W11" s="56">
        <f t="shared" si="3"/>
        <v>694.3481454449</v>
      </c>
    </row>
    <row r="12" spans="1:23" ht="23.25" customHeight="1" thickBot="1">
      <c r="A12" s="61"/>
      <c r="B12" s="62" t="s">
        <v>19</v>
      </c>
      <c r="C12" s="273">
        <v>44.31856338077886</v>
      </c>
      <c r="D12" s="647">
        <v>72.78149072922115</v>
      </c>
      <c r="E12" s="1238">
        <v>60.54728149328268</v>
      </c>
      <c r="F12" s="350"/>
      <c r="G12" s="274">
        <v>117.10005411000002</v>
      </c>
      <c r="H12" s="274">
        <f t="shared" si="0"/>
        <v>99.53977149328269</v>
      </c>
      <c r="I12" s="276">
        <v>216.6398256032827</v>
      </c>
      <c r="J12" s="210">
        <v>47.35843710834314</v>
      </c>
      <c r="K12" s="426">
        <v>45.92510665747197</v>
      </c>
      <c r="L12" s="431">
        <v>47.923965030090805</v>
      </c>
      <c r="M12" s="210">
        <v>47.1232726026406</v>
      </c>
      <c r="N12" s="211">
        <v>93.28354376581512</v>
      </c>
      <c r="O12" s="211">
        <v>95.04723763273141</v>
      </c>
      <c r="P12" s="327">
        <v>188.33078139854652</v>
      </c>
      <c r="Q12" s="63">
        <v>58.4</v>
      </c>
      <c r="R12" s="64">
        <v>56.84</v>
      </c>
      <c r="S12" s="1286">
        <v>47.6889</v>
      </c>
      <c r="T12" s="1287">
        <v>79.18926277</v>
      </c>
      <c r="U12" s="414">
        <f t="shared" si="1"/>
        <v>115.24000000000001</v>
      </c>
      <c r="V12" s="65">
        <f t="shared" si="2"/>
        <v>126.87816276999999</v>
      </c>
      <c r="W12" s="65">
        <f t="shared" si="3"/>
        <v>242.11816277</v>
      </c>
    </row>
    <row r="13" spans="1:30" ht="23.25" customHeight="1" thickBot="1" thickTop="1">
      <c r="A13" s="66" t="s">
        <v>20</v>
      </c>
      <c r="B13" s="67"/>
      <c r="C13" s="277">
        <v>1761.2627319826058</v>
      </c>
      <c r="D13" s="649">
        <v>1899.8401273812879</v>
      </c>
      <c r="E13" s="1246">
        <v>1916.803884672904</v>
      </c>
      <c r="F13" s="687"/>
      <c r="G13" s="278">
        <v>3661.1028593638935</v>
      </c>
      <c r="H13" s="278">
        <f t="shared" si="0"/>
        <v>4088.894044554401</v>
      </c>
      <c r="I13" s="280">
        <v>7749.996903918294</v>
      </c>
      <c r="J13" s="212">
        <v>1824.9952255897997</v>
      </c>
      <c r="K13" s="427">
        <v>1925.0012223075814</v>
      </c>
      <c r="L13" s="432">
        <v>2050.0024616612272</v>
      </c>
      <c r="M13" s="212">
        <v>2200.000896715604</v>
      </c>
      <c r="N13" s="213">
        <v>3749.996447897381</v>
      </c>
      <c r="O13" s="213">
        <v>4250.003358376831</v>
      </c>
      <c r="P13" s="328">
        <v>7999.9998062742125</v>
      </c>
      <c r="Q13" s="68">
        <v>1529.62</v>
      </c>
      <c r="R13" s="69">
        <v>1711.65</v>
      </c>
      <c r="S13" s="1288">
        <v>1865.97</v>
      </c>
      <c r="T13" s="1228">
        <v>2131.4222517517114</v>
      </c>
      <c r="U13" s="415">
        <f t="shared" si="1"/>
        <v>3241.27</v>
      </c>
      <c r="V13" s="70">
        <f t="shared" si="2"/>
        <v>3997.3922517517112</v>
      </c>
      <c r="W13" s="70">
        <f t="shared" si="3"/>
        <v>7238.662251751712</v>
      </c>
      <c r="X13" s="155"/>
      <c r="Y13" s="155"/>
      <c r="Z13" s="155"/>
      <c r="AA13" s="155"/>
      <c r="AB13" s="155"/>
      <c r="AC13" s="155"/>
      <c r="AD13" s="155"/>
    </row>
    <row r="14" spans="17:23" ht="17.25" customHeight="1">
      <c r="Q14" s="881" t="s">
        <v>137</v>
      </c>
      <c r="R14" s="337"/>
      <c r="S14" s="337"/>
      <c r="T14" s="337"/>
      <c r="U14" s="337"/>
      <c r="V14" s="337"/>
      <c r="W14" s="887"/>
    </row>
    <row r="15" spans="17:23" ht="17.25" customHeight="1" thickBot="1">
      <c r="Q15" s="888"/>
      <c r="R15" s="172"/>
      <c r="S15" s="172"/>
      <c r="T15" s="172"/>
      <c r="U15" s="172"/>
      <c r="V15" s="172"/>
      <c r="W15" s="866" t="s">
        <v>23</v>
      </c>
    </row>
    <row r="16" spans="8:23" ht="23.25" customHeight="1">
      <c r="H16" s="76"/>
      <c r="I16" s="77"/>
      <c r="J16" s="1398" t="s">
        <v>191</v>
      </c>
      <c r="K16" s="1428"/>
      <c r="L16" s="1428"/>
      <c r="M16" s="1428"/>
      <c r="N16" s="1428"/>
      <c r="O16" s="1428"/>
      <c r="P16" s="1429"/>
      <c r="Q16" s="1403" t="s">
        <v>192</v>
      </c>
      <c r="R16" s="1403"/>
      <c r="S16" s="1403"/>
      <c r="T16" s="1403"/>
      <c r="U16" s="1403"/>
      <c r="V16" s="1403"/>
      <c r="W16" s="1402"/>
    </row>
    <row r="17" spans="8:23" ht="23.25" customHeight="1" thickBot="1">
      <c r="H17" s="1415" t="str">
        <f>A3</f>
        <v>地域別売上</v>
      </c>
      <c r="I17" s="1416"/>
      <c r="J17" s="1410"/>
      <c r="K17" s="1411"/>
      <c r="L17" s="1411"/>
      <c r="M17" s="1411"/>
      <c r="N17" s="1411"/>
      <c r="O17" s="1411"/>
      <c r="P17" s="1399"/>
      <c r="Q17" s="1404"/>
      <c r="R17" s="1404"/>
      <c r="S17" s="1417"/>
      <c r="T17" s="1404"/>
      <c r="U17" s="1404"/>
      <c r="V17" s="1417"/>
      <c r="W17" s="1418"/>
    </row>
    <row r="18" spans="8:23" ht="23.25" customHeight="1" thickBot="1">
      <c r="H18" s="1443" t="s">
        <v>28</v>
      </c>
      <c r="I18" s="1454"/>
      <c r="J18" s="250" t="s">
        <v>91</v>
      </c>
      <c r="K18" s="156" t="s">
        <v>92</v>
      </c>
      <c r="L18" s="397" t="s">
        <v>93</v>
      </c>
      <c r="M18" s="156" t="s">
        <v>94</v>
      </c>
      <c r="N18" s="13" t="s">
        <v>95</v>
      </c>
      <c r="O18" s="13" t="s">
        <v>96</v>
      </c>
      <c r="P18" s="157" t="s">
        <v>97</v>
      </c>
      <c r="Q18" s="6" t="s">
        <v>98</v>
      </c>
      <c r="R18" s="2" t="s">
        <v>92</v>
      </c>
      <c r="S18" s="366" t="s">
        <v>99</v>
      </c>
      <c r="T18" s="7" t="s">
        <v>100</v>
      </c>
      <c r="U18" s="8" t="s">
        <v>101</v>
      </c>
      <c r="V18" s="8" t="s">
        <v>102</v>
      </c>
      <c r="W18" s="8" t="s">
        <v>103</v>
      </c>
    </row>
    <row r="19" spans="8:23" ht="23.25" customHeight="1" thickTop="1">
      <c r="H19" s="42" t="s">
        <v>14</v>
      </c>
      <c r="I19" s="78"/>
      <c r="J19" s="251">
        <v>0.9172273319906875</v>
      </c>
      <c r="K19" s="252">
        <v>0.9191842440289759</v>
      </c>
      <c r="L19" s="971">
        <f>E6/L6</f>
        <v>0.9302789043470937</v>
      </c>
      <c r="M19" s="688"/>
      <c r="N19" s="399">
        <f aca="true" t="shared" si="4" ref="N19:P26">G6/N6</f>
        <v>0.9182604166661653</v>
      </c>
      <c r="O19" s="253">
        <f t="shared" si="4"/>
        <v>0.9688090887840047</v>
      </c>
      <c r="P19" s="253">
        <f t="shared" si="4"/>
        <v>0.9457352672607473</v>
      </c>
      <c r="Q19" s="79">
        <v>1.0189319849318097</v>
      </c>
      <c r="R19" s="80">
        <f aca="true" t="shared" si="5" ref="R19:R26">D6/R6</f>
        <v>0.9923962828649439</v>
      </c>
      <c r="S19" s="1218">
        <f aca="true" t="shared" si="6" ref="S19:S26">E6/S6</f>
        <v>0.9701124727873666</v>
      </c>
      <c r="T19" s="688"/>
      <c r="U19" s="404">
        <f aca="true" t="shared" si="7" ref="U19:V26">G6/U6</f>
        <v>1.0048624971953306</v>
      </c>
      <c r="V19" s="81">
        <f t="shared" si="7"/>
        <v>0.9954713154549191</v>
      </c>
      <c r="W19" s="81">
        <v>0.9996117987558917</v>
      </c>
    </row>
    <row r="20" spans="8:23" ht="23.25" customHeight="1" thickBot="1">
      <c r="H20" s="47" t="s">
        <v>15</v>
      </c>
      <c r="I20" s="82"/>
      <c r="J20" s="254">
        <v>1.0072055388438754</v>
      </c>
      <c r="K20" s="255">
        <v>1.0536975343821369</v>
      </c>
      <c r="L20" s="1215">
        <f aca="true" t="shared" si="8" ref="L20:L26">E7/L7</f>
        <v>0.9396116878458943</v>
      </c>
      <c r="M20" s="699"/>
      <c r="N20" s="400">
        <f t="shared" si="4"/>
        <v>1.0304389882430547</v>
      </c>
      <c r="O20" s="256">
        <f t="shared" si="4"/>
        <v>0.9551811812960314</v>
      </c>
      <c r="P20" s="256">
        <f t="shared" si="4"/>
        <v>0.991366613342914</v>
      </c>
      <c r="Q20" s="83">
        <v>1.2854467258404199</v>
      </c>
      <c r="R20" s="84">
        <f t="shared" si="5"/>
        <v>1.235800260237537</v>
      </c>
      <c r="S20" s="1219">
        <f t="shared" si="6"/>
        <v>1.0885763170066958</v>
      </c>
      <c r="T20" s="699"/>
      <c r="U20" s="405">
        <f t="shared" si="7"/>
        <v>1.259429837177051</v>
      </c>
      <c r="V20" s="85">
        <f t="shared" si="7"/>
        <v>1.0531604499621916</v>
      </c>
      <c r="W20" s="85">
        <f aca="true" t="shared" si="9" ref="W20:W26">I7/W7</f>
        <v>1.1470490791954993</v>
      </c>
    </row>
    <row r="21" spans="8:23" ht="23.25" customHeight="1" thickTop="1">
      <c r="H21" s="52"/>
      <c r="I21" s="86" t="s">
        <v>16</v>
      </c>
      <c r="J21" s="257">
        <v>1.003755687141657</v>
      </c>
      <c r="K21" s="258">
        <v>0.988201095826753</v>
      </c>
      <c r="L21" s="381">
        <f t="shared" si="8"/>
        <v>0.9399059189528409</v>
      </c>
      <c r="M21" s="689"/>
      <c r="N21" s="401">
        <f t="shared" si="4"/>
        <v>0.9960379163318684</v>
      </c>
      <c r="O21" s="259">
        <f t="shared" si="4"/>
        <v>0.928270459682027</v>
      </c>
      <c r="P21" s="259">
        <f t="shared" si="4"/>
        <v>0.9616025733613592</v>
      </c>
      <c r="Q21" s="87">
        <v>1.2193679196958873</v>
      </c>
      <c r="R21" s="88">
        <f t="shared" si="5"/>
        <v>1.104324144697498</v>
      </c>
      <c r="S21" s="974">
        <f t="shared" si="6"/>
        <v>1.0249027054316704</v>
      </c>
      <c r="T21" s="689"/>
      <c r="U21" s="406">
        <f t="shared" si="7"/>
        <v>1.1598605688060195</v>
      </c>
      <c r="V21" s="89">
        <f t="shared" si="7"/>
        <v>0.968833319581277</v>
      </c>
      <c r="W21" s="89">
        <f t="shared" si="9"/>
        <v>1.057573881921787</v>
      </c>
    </row>
    <row r="22" spans="8:23" ht="23.25" customHeight="1">
      <c r="H22" s="57"/>
      <c r="I22" s="90" t="s">
        <v>17</v>
      </c>
      <c r="J22" s="257">
        <v>1.0496043191700317</v>
      </c>
      <c r="K22" s="258">
        <v>1.0701278502280234</v>
      </c>
      <c r="L22" s="381">
        <f t="shared" si="8"/>
        <v>1.0592359436102876</v>
      </c>
      <c r="M22" s="689"/>
      <c r="N22" s="401">
        <f t="shared" si="4"/>
        <v>1.0595369352895219</v>
      </c>
      <c r="O22" s="259">
        <f t="shared" si="4"/>
        <v>1.078146338773006</v>
      </c>
      <c r="P22" s="259">
        <f t="shared" si="4"/>
        <v>1.069208182835609</v>
      </c>
      <c r="Q22" s="87">
        <v>1.181108897627796</v>
      </c>
      <c r="R22" s="88">
        <f t="shared" si="5"/>
        <v>1.1784658040128386</v>
      </c>
      <c r="S22" s="974">
        <f t="shared" si="6"/>
        <v>1.1568037525579657</v>
      </c>
      <c r="T22" s="696"/>
      <c r="U22" s="406">
        <f t="shared" si="7"/>
        <v>1.1797284541469981</v>
      </c>
      <c r="V22" s="89">
        <f t="shared" si="7"/>
        <v>1.1339675902275708</v>
      </c>
      <c r="W22" s="89">
        <f t="shared" si="9"/>
        <v>1.155296813373982</v>
      </c>
    </row>
    <row r="23" spans="8:23" ht="23.25" customHeight="1">
      <c r="H23" s="59"/>
      <c r="I23" s="90" t="s">
        <v>25</v>
      </c>
      <c r="J23" s="257">
        <v>1.1231979459325574</v>
      </c>
      <c r="K23" s="258">
        <v>1.0369599349853316</v>
      </c>
      <c r="L23" s="381">
        <f t="shared" si="8"/>
        <v>1.016552924276195</v>
      </c>
      <c r="M23" s="689"/>
      <c r="N23" s="401">
        <f t="shared" si="4"/>
        <v>1.0788646170995675</v>
      </c>
      <c r="O23" s="259">
        <f t="shared" si="4"/>
        <v>0.9913149423805289</v>
      </c>
      <c r="P23" s="259">
        <f t="shared" si="4"/>
        <v>1.0332395023547274</v>
      </c>
      <c r="Q23" s="87">
        <v>1.2702489976866358</v>
      </c>
      <c r="R23" s="88">
        <f t="shared" si="5"/>
        <v>1.2205823239503013</v>
      </c>
      <c r="S23" s="974">
        <f t="shared" si="6"/>
        <v>1.1137799738487502</v>
      </c>
      <c r="T23" s="697"/>
      <c r="U23" s="406">
        <f t="shared" si="7"/>
        <v>1.2452128089695886</v>
      </c>
      <c r="V23" s="89">
        <f t="shared" si="7"/>
        <v>1.0472008767735765</v>
      </c>
      <c r="W23" s="89">
        <f t="shared" si="9"/>
        <v>1.137657244258295</v>
      </c>
    </row>
    <row r="24" spans="8:23" ht="23.25" customHeight="1">
      <c r="H24" s="40"/>
      <c r="I24" s="91" t="s">
        <v>18</v>
      </c>
      <c r="J24" s="257">
        <v>0.919700876808213</v>
      </c>
      <c r="K24" s="258">
        <v>1.0144677755127551</v>
      </c>
      <c r="L24" s="381">
        <f t="shared" si="8"/>
        <v>0.7168395953360233</v>
      </c>
      <c r="M24" s="689"/>
      <c r="N24" s="401">
        <f t="shared" si="4"/>
        <v>0.9687742100433466</v>
      </c>
      <c r="O24" s="259">
        <f t="shared" si="4"/>
        <v>0.8086418724938181</v>
      </c>
      <c r="P24" s="259">
        <f t="shared" si="4"/>
        <v>0.8836629913276381</v>
      </c>
      <c r="Q24" s="87">
        <v>1.951</v>
      </c>
      <c r="R24" s="88">
        <f t="shared" si="5"/>
        <v>1.4928127947678018</v>
      </c>
      <c r="S24" s="974">
        <f t="shared" si="6"/>
        <v>1.0117858987047665</v>
      </c>
      <c r="T24" s="689"/>
      <c r="U24" s="406">
        <f t="shared" si="7"/>
        <v>1.672776101494886</v>
      </c>
      <c r="V24" s="89">
        <f t="shared" si="7"/>
        <v>1.1257143986530613</v>
      </c>
      <c r="W24" s="89">
        <f t="shared" si="9"/>
        <v>1.3529778387874263</v>
      </c>
    </row>
    <row r="25" spans="8:23" ht="23.25" customHeight="1" thickBot="1">
      <c r="H25" s="61"/>
      <c r="I25" s="92" t="s">
        <v>19</v>
      </c>
      <c r="J25" s="261">
        <v>0.9358113587952686</v>
      </c>
      <c r="K25" s="262">
        <v>1.5847865367424174</v>
      </c>
      <c r="L25" s="1216">
        <f t="shared" si="8"/>
        <v>1.2634030063093875</v>
      </c>
      <c r="M25" s="690"/>
      <c r="N25" s="402">
        <f t="shared" si="4"/>
        <v>1.2553130957800591</v>
      </c>
      <c r="O25" s="263">
        <f t="shared" si="4"/>
        <v>1.04726632748561</v>
      </c>
      <c r="P25" s="263">
        <f t="shared" si="4"/>
        <v>1.150315545841805</v>
      </c>
      <c r="Q25" s="93">
        <v>0.7588795099448435</v>
      </c>
      <c r="R25" s="94">
        <f t="shared" si="5"/>
        <v>1.280462539219232</v>
      </c>
      <c r="S25" s="1220">
        <f t="shared" si="6"/>
        <v>1.2696304903925795</v>
      </c>
      <c r="T25" s="690"/>
      <c r="U25" s="407">
        <f t="shared" si="7"/>
        <v>1.0161406986289483</v>
      </c>
      <c r="V25" s="95">
        <f t="shared" si="7"/>
        <v>0.7845303661412932</v>
      </c>
      <c r="W25" s="95">
        <f t="shared" si="9"/>
        <v>0.894768996777328</v>
      </c>
    </row>
    <row r="26" spans="8:23" ht="23.25" customHeight="1" thickBot="1" thickTop="1">
      <c r="H26" s="66" t="s">
        <v>20</v>
      </c>
      <c r="I26" s="75"/>
      <c r="J26" s="264">
        <v>0.9650779943346992</v>
      </c>
      <c r="K26" s="265">
        <v>0.986929309636421</v>
      </c>
      <c r="L26" s="1217">
        <f t="shared" si="8"/>
        <v>0.9350251624183976</v>
      </c>
      <c r="M26" s="691"/>
      <c r="N26" s="403">
        <f t="shared" si="4"/>
        <v>0.9762950206037314</v>
      </c>
      <c r="O26" s="266">
        <f t="shared" si="4"/>
        <v>0.9620919561146039</v>
      </c>
      <c r="P26" s="266">
        <f t="shared" si="4"/>
        <v>0.9687496364487601</v>
      </c>
      <c r="Q26" s="96">
        <v>1.1514305629352233</v>
      </c>
      <c r="R26" s="97">
        <f t="shared" si="5"/>
        <v>1.1099466172297419</v>
      </c>
      <c r="S26" s="1221">
        <f t="shared" si="6"/>
        <v>1.0272426055471973</v>
      </c>
      <c r="T26" s="691"/>
      <c r="U26" s="408">
        <f t="shared" si="7"/>
        <v>1.1295272715213152</v>
      </c>
      <c r="V26" s="98">
        <f t="shared" si="7"/>
        <v>1.0228903712820758</v>
      </c>
      <c r="W26" s="98">
        <f t="shared" si="9"/>
        <v>1.0706393853426222</v>
      </c>
    </row>
    <row r="27" spans="17:23" ht="15.75" customHeight="1" thickBot="1">
      <c r="Q27" s="12"/>
      <c r="R27" s="12"/>
      <c r="S27" s="12"/>
      <c r="T27" s="12"/>
      <c r="U27" s="12"/>
      <c r="V27" s="12"/>
      <c r="W27" s="99" t="s">
        <v>23</v>
      </c>
    </row>
    <row r="28" spans="1:23" ht="19.5" customHeight="1">
      <c r="A28" s="76"/>
      <c r="B28" s="158"/>
      <c r="C28" s="1425" t="s">
        <v>108</v>
      </c>
      <c r="D28" s="1426"/>
      <c r="E28" s="1426"/>
      <c r="F28" s="1426"/>
      <c r="G28" s="1426"/>
      <c r="H28" s="1426"/>
      <c r="I28" s="1427"/>
      <c r="J28" s="1419" t="s">
        <v>108</v>
      </c>
      <c r="K28" s="1420"/>
      <c r="L28" s="1420"/>
      <c r="M28" s="1420"/>
      <c r="N28" s="1420"/>
      <c r="O28" s="1420"/>
      <c r="P28" s="1421"/>
      <c r="Q28" s="1413" t="s">
        <v>110</v>
      </c>
      <c r="R28" s="1413"/>
      <c r="S28" s="1413"/>
      <c r="T28" s="1413"/>
      <c r="U28" s="1413"/>
      <c r="V28" s="1413"/>
      <c r="W28" s="1414"/>
    </row>
    <row r="29" spans="1:23" ht="19.5" customHeight="1">
      <c r="A29" s="1415" t="s">
        <v>13</v>
      </c>
      <c r="B29" s="1416"/>
      <c r="C29" s="1405" t="s">
        <v>188</v>
      </c>
      <c r="D29" s="1406"/>
      <c r="E29" s="1406"/>
      <c r="F29" s="1406"/>
      <c r="G29" s="1406"/>
      <c r="H29" s="1406"/>
      <c r="I29" s="1407"/>
      <c r="J29" s="1422" t="s">
        <v>73</v>
      </c>
      <c r="K29" s="1423"/>
      <c r="L29" s="1423"/>
      <c r="M29" s="1423"/>
      <c r="N29" s="1423"/>
      <c r="O29" s="1423"/>
      <c r="P29" s="1424"/>
      <c r="Q29" s="1417" t="s">
        <v>1</v>
      </c>
      <c r="R29" s="1417"/>
      <c r="S29" s="1417"/>
      <c r="T29" s="1417"/>
      <c r="U29" s="1417"/>
      <c r="V29" s="1417"/>
      <c r="W29" s="1418"/>
    </row>
    <row r="30" spans="1:23" ht="19.5" customHeight="1" thickBot="1">
      <c r="A30" s="40"/>
      <c r="B30" s="41"/>
      <c r="C30" s="1405" t="s">
        <v>189</v>
      </c>
      <c r="D30" s="1406"/>
      <c r="E30" s="1406"/>
      <c r="F30" s="1406"/>
      <c r="G30" s="1406"/>
      <c r="H30" s="1406"/>
      <c r="I30" s="1407"/>
      <c r="J30" s="1430" t="s">
        <v>109</v>
      </c>
      <c r="K30" s="1431"/>
      <c r="L30" s="1431"/>
      <c r="M30" s="1431"/>
      <c r="N30" s="1423"/>
      <c r="O30" s="1423"/>
      <c r="P30" s="1432"/>
      <c r="Q30" s="1400"/>
      <c r="R30" s="1400"/>
      <c r="S30" s="1401"/>
      <c r="T30" s="1400"/>
      <c r="U30" s="1400"/>
      <c r="V30" s="1401"/>
      <c r="W30" s="1402"/>
    </row>
    <row r="31" spans="1:23" ht="18.75" customHeight="1" thickBot="1">
      <c r="A31" s="1455" t="s">
        <v>29</v>
      </c>
      <c r="B31" s="1456"/>
      <c r="C31" s="229" t="s">
        <v>86</v>
      </c>
      <c r="D31" s="396" t="s">
        <v>104</v>
      </c>
      <c r="E31" s="364" t="s">
        <v>190</v>
      </c>
      <c r="F31" s="630" t="s">
        <v>74</v>
      </c>
      <c r="G31" s="231" t="s">
        <v>107</v>
      </c>
      <c r="H31" s="231" t="s">
        <v>89</v>
      </c>
      <c r="I31" s="232" t="s">
        <v>90</v>
      </c>
      <c r="J31" s="250" t="s">
        <v>79</v>
      </c>
      <c r="K31" s="156" t="s">
        <v>80</v>
      </c>
      <c r="L31" s="397" t="s">
        <v>81</v>
      </c>
      <c r="M31" s="156" t="s">
        <v>82</v>
      </c>
      <c r="N31" s="13" t="s">
        <v>83</v>
      </c>
      <c r="O31" s="13" t="s">
        <v>84</v>
      </c>
      <c r="P31" s="157" t="s">
        <v>85</v>
      </c>
      <c r="Q31" s="6" t="s">
        <v>46</v>
      </c>
      <c r="R31" s="2" t="s">
        <v>78</v>
      </c>
      <c r="S31" s="366" t="s">
        <v>48</v>
      </c>
      <c r="T31" s="7" t="s">
        <v>49</v>
      </c>
      <c r="U31" s="8" t="s">
        <v>47</v>
      </c>
      <c r="V31" s="8" t="s">
        <v>50</v>
      </c>
      <c r="W31" s="8" t="s">
        <v>51</v>
      </c>
    </row>
    <row r="32" spans="1:23" ht="23.25" customHeight="1" thickTop="1">
      <c r="A32" s="42" t="s">
        <v>14</v>
      </c>
      <c r="B32" s="43"/>
      <c r="C32" s="281">
        <f>C6/C$13</f>
        <v>0.44498296626521716</v>
      </c>
      <c r="D32" s="633">
        <f>D6/D$13</f>
        <v>0.4622970878458892</v>
      </c>
      <c r="E32" s="1240">
        <f>E6/E$13</f>
        <v>0.48894779140057926</v>
      </c>
      <c r="F32" s="692"/>
      <c r="G32" s="282">
        <f aca="true" t="shared" si="10" ref="G32:G39">G6/G$13</f>
        <v>0.4539677078070144</v>
      </c>
      <c r="H32" s="282">
        <f>H6/H$13</f>
        <v>0.5106451203546436</v>
      </c>
      <c r="I32" s="290">
        <f>I6/I$13</f>
        <v>0.4838706790597623</v>
      </c>
      <c r="J32" s="302">
        <f aca="true" t="shared" si="11" ref="J32:P39">J6/J$13</f>
        <v>0.46819719999436404</v>
      </c>
      <c r="K32" s="445">
        <f t="shared" si="11"/>
        <v>0.4963689801239549</v>
      </c>
      <c r="L32" s="448">
        <f t="shared" si="11"/>
        <v>0.49144238994574346</v>
      </c>
      <c r="M32" s="216">
        <f t="shared" si="11"/>
        <v>0.521698978125383</v>
      </c>
      <c r="N32" s="217">
        <f t="shared" si="11"/>
        <v>0.48265873667513876</v>
      </c>
      <c r="O32" s="217">
        <f t="shared" si="11"/>
        <v>0.5071046178344726</v>
      </c>
      <c r="P32" s="303">
        <f t="shared" si="11"/>
        <v>0.49564562161783177</v>
      </c>
      <c r="Q32" s="101">
        <f aca="true" t="shared" si="12" ref="Q32:W32">Q6/Q$13</f>
        <v>0.5027130921405317</v>
      </c>
      <c r="R32" s="102">
        <f t="shared" si="12"/>
        <v>0.5170566412525925</v>
      </c>
      <c r="S32" s="436">
        <f aca="true" t="shared" si="13" ref="S32:T39">S6/S$13</f>
        <v>0.5177420322941955</v>
      </c>
      <c r="T32" s="1305">
        <f t="shared" si="13"/>
        <v>0.5308105807003625</v>
      </c>
      <c r="U32" s="441">
        <f t="shared" si="12"/>
        <v>0.5102876341680884</v>
      </c>
      <c r="V32" s="103">
        <f t="shared" si="12"/>
        <v>0.5247102238342658</v>
      </c>
      <c r="W32" s="103">
        <f t="shared" si="12"/>
        <v>0.5183278165923599</v>
      </c>
    </row>
    <row r="33" spans="1:23" ht="23.25" customHeight="1" thickBot="1">
      <c r="A33" s="47" t="s">
        <v>15</v>
      </c>
      <c r="B33" s="48"/>
      <c r="C33" s="285">
        <f aca="true" t="shared" si="14" ref="C33:I33">C7/C$13</f>
        <v>0.5550170337347828</v>
      </c>
      <c r="D33" s="650">
        <f aca="true" t="shared" si="15" ref="D33:E39">D7/D$13</f>
        <v>0.5377029121541107</v>
      </c>
      <c r="E33" s="1243">
        <f t="shared" si="15"/>
        <v>0.5110522085994206</v>
      </c>
      <c r="F33" s="694"/>
      <c r="G33" s="286">
        <f t="shared" si="10"/>
        <v>0.5460322921929857</v>
      </c>
      <c r="H33" s="286">
        <f t="shared" si="14"/>
        <v>0.48935487964535634</v>
      </c>
      <c r="I33" s="294">
        <f t="shared" si="14"/>
        <v>0.5161293209402378</v>
      </c>
      <c r="J33" s="304">
        <f t="shared" si="11"/>
        <v>0.5318028000056361</v>
      </c>
      <c r="K33" s="477">
        <f t="shared" si="11"/>
        <v>0.5036310198760451</v>
      </c>
      <c r="L33" s="480">
        <f t="shared" si="11"/>
        <v>0.5085576100542565</v>
      </c>
      <c r="M33" s="220">
        <f t="shared" si="11"/>
        <v>0.4783010218746169</v>
      </c>
      <c r="N33" s="221">
        <f t="shared" si="11"/>
        <v>0.5173412633248612</v>
      </c>
      <c r="O33" s="221">
        <f t="shared" si="11"/>
        <v>0.49289538216552753</v>
      </c>
      <c r="P33" s="305">
        <f t="shared" si="11"/>
        <v>0.5043543783821682</v>
      </c>
      <c r="Q33" s="104">
        <f aca="true" t="shared" si="16" ref="Q33:W39">Q7/Q$13</f>
        <v>0.4972869078594684</v>
      </c>
      <c r="R33" s="105">
        <f t="shared" si="16"/>
        <v>0.48294335874740746</v>
      </c>
      <c r="S33" s="463">
        <f t="shared" si="13"/>
        <v>0.4822579677058045</v>
      </c>
      <c r="T33" s="467">
        <f t="shared" si="13"/>
        <v>0.4691894192996376</v>
      </c>
      <c r="U33" s="470">
        <f t="shared" si="16"/>
        <v>0.4897123658319116</v>
      </c>
      <c r="V33" s="106">
        <f t="shared" si="16"/>
        <v>0.4752897761657343</v>
      </c>
      <c r="W33" s="106">
        <f t="shared" si="16"/>
        <v>0.48174780744022533</v>
      </c>
    </row>
    <row r="34" spans="1:23" ht="23.25" customHeight="1" thickTop="1">
      <c r="A34" s="52"/>
      <c r="B34" s="53" t="s">
        <v>16</v>
      </c>
      <c r="C34" s="281">
        <f aca="true" t="shared" si="17" ref="C34:I34">C8/C$13</f>
        <v>0.15220094004043871</v>
      </c>
      <c r="D34" s="633">
        <f t="shared" si="15"/>
        <v>0.13680239916439824</v>
      </c>
      <c r="E34" s="1242">
        <f t="shared" si="15"/>
        <v>0.13435779939731188</v>
      </c>
      <c r="F34" s="692"/>
      <c r="G34" s="282">
        <f t="shared" si="10"/>
        <v>0.1442102424328589</v>
      </c>
      <c r="H34" s="282">
        <f t="shared" si="17"/>
        <v>0.12432039986152868</v>
      </c>
      <c r="I34" s="290">
        <f t="shared" si="17"/>
        <v>0.1337163725842247</v>
      </c>
      <c r="J34" s="302">
        <f t="shared" si="11"/>
        <v>0.14633618502163748</v>
      </c>
      <c r="K34" s="445">
        <f t="shared" si="11"/>
        <v>0.13662633843870556</v>
      </c>
      <c r="L34" s="450">
        <f t="shared" si="11"/>
        <v>0.13366010434705358</v>
      </c>
      <c r="M34" s="216">
        <f t="shared" si="11"/>
        <v>0.12436787031840932</v>
      </c>
      <c r="N34" s="217">
        <f t="shared" si="11"/>
        <v>0.14135178922279792</v>
      </c>
      <c r="O34" s="217">
        <f t="shared" si="11"/>
        <v>0.1288500085726079</v>
      </c>
      <c r="P34" s="303">
        <f t="shared" si="11"/>
        <v>0.13471021284334253</v>
      </c>
      <c r="Q34" s="107">
        <f>Q8/Q$13</f>
        <v>0.143728507733947</v>
      </c>
      <c r="R34" s="108">
        <f t="shared" si="16"/>
        <v>0.13749890456576985</v>
      </c>
      <c r="S34" s="437">
        <f t="shared" si="13"/>
        <v>0.1346645444460522</v>
      </c>
      <c r="T34" s="439">
        <f t="shared" si="13"/>
        <v>0.12827380986695694</v>
      </c>
      <c r="U34" s="443">
        <f t="shared" si="16"/>
        <v>0.14043877862689624</v>
      </c>
      <c r="V34" s="109">
        <f t="shared" si="16"/>
        <v>0.13125698445967518</v>
      </c>
      <c r="W34" s="109">
        <f t="shared" si="16"/>
        <v>0.13536833445023272</v>
      </c>
    </row>
    <row r="35" spans="1:23" ht="23.25" customHeight="1">
      <c r="A35" s="57"/>
      <c r="B35" s="58" t="s">
        <v>17</v>
      </c>
      <c r="C35" s="281">
        <f aca="true" t="shared" si="18" ref="C35:I35">C9/C$13</f>
        <v>0.18569680655988755</v>
      </c>
      <c r="D35" s="633">
        <f t="shared" si="15"/>
        <v>0.16460830882751634</v>
      </c>
      <c r="E35" s="1242">
        <f t="shared" si="15"/>
        <v>0.17751542476421087</v>
      </c>
      <c r="F35" s="692"/>
      <c r="G35" s="282">
        <f t="shared" si="10"/>
        <v>0.17475344447551572</v>
      </c>
      <c r="H35" s="282">
        <f t="shared" si="18"/>
        <v>0.17227727854356972</v>
      </c>
      <c r="I35" s="290">
        <f t="shared" si="18"/>
        <v>0.17344702071070833</v>
      </c>
      <c r="J35" s="302">
        <f t="shared" si="11"/>
        <v>0.17074234390621182</v>
      </c>
      <c r="K35" s="445">
        <f t="shared" si="11"/>
        <v>0.15181061268234736</v>
      </c>
      <c r="L35" s="450">
        <f t="shared" si="11"/>
        <v>0.15669916591595076</v>
      </c>
      <c r="M35" s="216">
        <f t="shared" si="11"/>
        <v>0.150968914249195</v>
      </c>
      <c r="N35" s="217">
        <f t="shared" si="11"/>
        <v>0.1610240398350782</v>
      </c>
      <c r="O35" s="217">
        <f t="shared" si="11"/>
        <v>0.15373291912924625</v>
      </c>
      <c r="P35" s="303">
        <f t="shared" si="11"/>
        <v>0.15715062880551617</v>
      </c>
      <c r="Q35" s="107">
        <f t="shared" si="16"/>
        <v>0.1810580405590931</v>
      </c>
      <c r="R35" s="108">
        <f t="shared" si="16"/>
        <v>0.15503753687961908</v>
      </c>
      <c r="S35" s="437">
        <f t="shared" si="13"/>
        <v>0.15763383119771485</v>
      </c>
      <c r="T35" s="440">
        <f t="shared" si="13"/>
        <v>0.15344802360278606</v>
      </c>
      <c r="U35" s="443">
        <f t="shared" si="16"/>
        <v>0.16731713186497882</v>
      </c>
      <c r="V35" s="109">
        <f t="shared" si="16"/>
        <v>0.1554019452862252</v>
      </c>
      <c r="W35" s="109">
        <v>0.147</v>
      </c>
    </row>
    <row r="36" spans="1:23" ht="23.25" customHeight="1">
      <c r="A36" s="59"/>
      <c r="B36" s="58" t="s">
        <v>25</v>
      </c>
      <c r="C36" s="281">
        <f aca="true" t="shared" si="19" ref="C36:I36">C10/C$13</f>
        <v>0.06655371477404337</v>
      </c>
      <c r="D36" s="633">
        <f t="shared" si="15"/>
        <v>0.060263292861568556</v>
      </c>
      <c r="E36" s="1242">
        <f t="shared" si="15"/>
        <v>0.061836511165674346</v>
      </c>
      <c r="F36" s="692"/>
      <c r="G36" s="282">
        <f t="shared" si="10"/>
        <v>0.06328945358648565</v>
      </c>
      <c r="H36" s="282">
        <f t="shared" si="19"/>
        <v>0.05666535045036463</v>
      </c>
      <c r="I36" s="290">
        <f t="shared" si="19"/>
        <v>0.05979458046594215</v>
      </c>
      <c r="J36" s="302">
        <f t="shared" si="11"/>
        <v>0.05718451124510345</v>
      </c>
      <c r="K36" s="445">
        <f>K10/K$13</f>
        <v>0.05735574539929223</v>
      </c>
      <c r="L36" s="450">
        <f t="shared" si="11"/>
        <v>0.05687720975003807</v>
      </c>
      <c r="M36" s="216">
        <f t="shared" si="11"/>
        <v>0.05324095102636747</v>
      </c>
      <c r="N36" s="217">
        <f t="shared" si="11"/>
        <v>0.05727241158332884</v>
      </c>
      <c r="O36" s="217">
        <f t="shared" si="11"/>
        <v>0.05499491183679112</v>
      </c>
      <c r="P36" s="303">
        <f t="shared" si="11"/>
        <v>0.05606248885759372</v>
      </c>
      <c r="Q36" s="107">
        <f t="shared" si="16"/>
        <v>0.06032870909114683</v>
      </c>
      <c r="R36" s="108">
        <f t="shared" si="16"/>
        <v>0.05480092308591125</v>
      </c>
      <c r="S36" s="437">
        <f t="shared" si="13"/>
        <v>0.05703199944264913</v>
      </c>
      <c r="T36" s="438">
        <f t="shared" si="13"/>
        <v>0.05387725290506545</v>
      </c>
      <c r="U36" s="443">
        <f t="shared" si="16"/>
        <v>0.057409595621469356</v>
      </c>
      <c r="V36" s="109">
        <f t="shared" si="16"/>
        <v>0.05534987856349449</v>
      </c>
      <c r="W36" s="109">
        <f t="shared" si="16"/>
        <v>0.05627216211207235</v>
      </c>
    </row>
    <row r="37" spans="1:23" ht="23.25" customHeight="1">
      <c r="A37" s="40"/>
      <c r="B37" s="60" t="s">
        <v>18</v>
      </c>
      <c r="C37" s="300">
        <f aca="true" t="shared" si="20" ref="C37:I37">C11/C$13</f>
        <v>0.1254026238825955</v>
      </c>
      <c r="D37" s="651">
        <f t="shared" si="15"/>
        <v>0.13771964007287327</v>
      </c>
      <c r="E37" s="1247">
        <f t="shared" si="15"/>
        <v>0.10575484869704967</v>
      </c>
      <c r="F37" s="700"/>
      <c r="G37" s="301">
        <f t="shared" si="10"/>
        <v>0.1317942393347657</v>
      </c>
      <c r="H37" s="301">
        <f t="shared" si="20"/>
        <v>0.1117479156307395</v>
      </c>
      <c r="I37" s="483">
        <f t="shared" si="20"/>
        <v>0.12121781012778615</v>
      </c>
      <c r="J37" s="306">
        <f t="shared" si="11"/>
        <v>0.1315898633922485</v>
      </c>
      <c r="K37" s="478">
        <f t="shared" si="11"/>
        <v>0.13398114024055388</v>
      </c>
      <c r="L37" s="481">
        <f t="shared" si="11"/>
        <v>0.1379436141960597</v>
      </c>
      <c r="M37" s="222">
        <f t="shared" si="11"/>
        <v>0.12830362564641934</v>
      </c>
      <c r="N37" s="223">
        <f t="shared" si="11"/>
        <v>0.13281738744988988</v>
      </c>
      <c r="O37" s="223">
        <f t="shared" si="11"/>
        <v>0.13295350438550257</v>
      </c>
      <c r="P37" s="307">
        <f t="shared" si="11"/>
        <v>0.13288969963082672</v>
      </c>
      <c r="Q37" s="107">
        <f t="shared" si="16"/>
        <v>0.07399223336514953</v>
      </c>
      <c r="R37" s="108">
        <f t="shared" si="16"/>
        <v>0.10239827067449538</v>
      </c>
      <c r="S37" s="437">
        <f t="shared" si="13"/>
        <v>0.10737042932094298</v>
      </c>
      <c r="T37" s="439">
        <f t="shared" si="13"/>
        <v>0.09643708339629561</v>
      </c>
      <c r="U37" s="443">
        <f t="shared" si="16"/>
        <v>0.08899289476038715</v>
      </c>
      <c r="V37" s="109">
        <f t="shared" si="16"/>
        <v>0.10154073452937472</v>
      </c>
      <c r="W37" s="109">
        <f t="shared" si="16"/>
        <v>0.09592216369493851</v>
      </c>
    </row>
    <row r="38" spans="1:23" ht="23.25" customHeight="1" thickBot="1">
      <c r="A38" s="61"/>
      <c r="B38" s="62" t="s">
        <v>19</v>
      </c>
      <c r="C38" s="285">
        <f aca="true" t="shared" si="21" ref="C38:I38">C12/C$13</f>
        <v>0.025162948477817762</v>
      </c>
      <c r="D38" s="650">
        <f t="shared" si="15"/>
        <v>0.038309271227754356</v>
      </c>
      <c r="E38" s="1243">
        <f t="shared" si="15"/>
        <v>0.03158762457517393</v>
      </c>
      <c r="F38" s="694"/>
      <c r="G38" s="286">
        <f t="shared" si="10"/>
        <v>0.03198491236335978</v>
      </c>
      <c r="H38" s="286">
        <f t="shared" si="21"/>
        <v>0.024343935159153854</v>
      </c>
      <c r="I38" s="294">
        <f t="shared" si="21"/>
        <v>0.027953537051576435</v>
      </c>
      <c r="J38" s="304">
        <f t="shared" si="11"/>
        <v>0.02594989644043474</v>
      </c>
      <c r="K38" s="477">
        <f t="shared" si="11"/>
        <v>0.023857183115146067</v>
      </c>
      <c r="L38" s="480">
        <f t="shared" si="11"/>
        <v>0.02337751584515437</v>
      </c>
      <c r="M38" s="220">
        <f t="shared" si="11"/>
        <v>0.02141966063422576</v>
      </c>
      <c r="N38" s="221">
        <f t="shared" si="11"/>
        <v>0.02487563523376645</v>
      </c>
      <c r="O38" s="221">
        <f t="shared" si="11"/>
        <v>0.022364038241379655</v>
      </c>
      <c r="P38" s="305">
        <f t="shared" si="11"/>
        <v>0.023541348244889095</v>
      </c>
      <c r="Q38" s="110">
        <f t="shared" si="16"/>
        <v>0.03817941711013193</v>
      </c>
      <c r="R38" s="111">
        <f t="shared" si="16"/>
        <v>0.033207723541611896</v>
      </c>
      <c r="S38" s="1306">
        <f t="shared" si="13"/>
        <v>0.02555716329844531</v>
      </c>
      <c r="T38" s="1307">
        <f t="shared" si="13"/>
        <v>0.03715324952853346</v>
      </c>
      <c r="U38" s="475">
        <f t="shared" si="16"/>
        <v>0.03555396495817997</v>
      </c>
      <c r="V38" s="112">
        <f t="shared" si="16"/>
        <v>0.03174023332696466</v>
      </c>
      <c r="W38" s="112">
        <f t="shared" si="16"/>
        <v>0.033447915422688615</v>
      </c>
    </row>
    <row r="39" spans="1:23" ht="23.25" customHeight="1" thickBot="1" thickTop="1">
      <c r="A39" s="66" t="s">
        <v>20</v>
      </c>
      <c r="B39" s="67"/>
      <c r="C39" s="287">
        <f aca="true" t="shared" si="22" ref="C39:I39">C13/C$13</f>
        <v>1</v>
      </c>
      <c r="D39" s="652">
        <f t="shared" si="15"/>
        <v>1</v>
      </c>
      <c r="E39" s="1244">
        <f t="shared" si="15"/>
        <v>1</v>
      </c>
      <c r="F39" s="695"/>
      <c r="G39" s="288">
        <f t="shared" si="10"/>
        <v>1</v>
      </c>
      <c r="H39" s="288">
        <f t="shared" si="22"/>
        <v>1</v>
      </c>
      <c r="I39" s="296">
        <f t="shared" si="22"/>
        <v>1</v>
      </c>
      <c r="J39" s="308">
        <f t="shared" si="11"/>
        <v>1</v>
      </c>
      <c r="K39" s="479">
        <f t="shared" si="11"/>
        <v>1</v>
      </c>
      <c r="L39" s="482">
        <f t="shared" si="11"/>
        <v>1</v>
      </c>
      <c r="M39" s="224">
        <f t="shared" si="11"/>
        <v>1</v>
      </c>
      <c r="N39" s="226">
        <f t="shared" si="11"/>
        <v>1</v>
      </c>
      <c r="O39" s="226">
        <f t="shared" si="11"/>
        <v>1</v>
      </c>
      <c r="P39" s="309">
        <f t="shared" si="11"/>
        <v>1</v>
      </c>
      <c r="Q39" s="113">
        <f t="shared" si="16"/>
        <v>1</v>
      </c>
      <c r="R39" s="114">
        <f t="shared" si="16"/>
        <v>1</v>
      </c>
      <c r="S39" s="1308">
        <f t="shared" si="13"/>
        <v>1</v>
      </c>
      <c r="T39" s="1003">
        <f t="shared" si="13"/>
        <v>1</v>
      </c>
      <c r="U39" s="476">
        <f t="shared" si="16"/>
        <v>1</v>
      </c>
      <c r="V39" s="115">
        <f t="shared" si="16"/>
        <v>1</v>
      </c>
      <c r="W39" s="115">
        <f t="shared" si="16"/>
        <v>1</v>
      </c>
    </row>
  </sheetData>
  <mergeCells count="28">
    <mergeCell ref="J4:P4"/>
    <mergeCell ref="C30:I30"/>
    <mergeCell ref="J30:P30"/>
    <mergeCell ref="J16:P16"/>
    <mergeCell ref="J17:P17"/>
    <mergeCell ref="C28:I28"/>
    <mergeCell ref="H18:I18"/>
    <mergeCell ref="H17:I17"/>
    <mergeCell ref="A31:B31"/>
    <mergeCell ref="A29:B29"/>
    <mergeCell ref="J28:P28"/>
    <mergeCell ref="C29:I29"/>
    <mergeCell ref="J29:P29"/>
    <mergeCell ref="Q30:W30"/>
    <mergeCell ref="Q28:W28"/>
    <mergeCell ref="Q29:W29"/>
    <mergeCell ref="Q16:W16"/>
    <mergeCell ref="Q17:W17"/>
    <mergeCell ref="A5:B5"/>
    <mergeCell ref="A3:B3"/>
    <mergeCell ref="Q2:W2"/>
    <mergeCell ref="Q3:W3"/>
    <mergeCell ref="J2:P2"/>
    <mergeCell ref="J3:P3"/>
    <mergeCell ref="Q4:W4"/>
    <mergeCell ref="C2:I2"/>
    <mergeCell ref="C3:I3"/>
    <mergeCell ref="C4:I4"/>
  </mergeCells>
  <printOptions/>
  <pageMargins left="0.35433070866141736" right="0.2755905511811024" top="0.5118110236220472" bottom="0.1968503937007874" header="0.5118110236220472" footer="0.25"/>
  <pageSetup horizontalDpi="600" verticalDpi="600" orientation="landscape" paperSize="9" scale="68" r:id="rId2"/>
  <headerFooter alignWithMargins="0">
    <oddFooter>&amp;C&amp;P/&amp;N</oddFooter>
  </headerFooter>
  <ignoredErrors>
    <ignoredError sqref="D32:D42 G32:I42 E40:F42" evalError="1"/>
  </ignoredErrors>
  <drawing r:id="rId1"/>
</worksheet>
</file>

<file path=xl/worksheets/sheet11.xml><?xml version="1.0" encoding="utf-8"?>
<worksheet xmlns="http://schemas.openxmlformats.org/spreadsheetml/2006/main" xmlns:r="http://schemas.openxmlformats.org/officeDocument/2006/relationships">
  <dimension ref="A1:W47"/>
  <sheetViews>
    <sheetView zoomScale="60" zoomScaleNormal="60" workbookViewId="0" topLeftCell="A1">
      <selection activeCell="A13" sqref="A13"/>
    </sheetView>
  </sheetViews>
  <sheetFormatPr defaultColWidth="9.00390625" defaultRowHeight="13.5"/>
  <cols>
    <col min="1" max="1" width="8.625" style="39" customWidth="1"/>
    <col min="2" max="2" width="12.875" style="39" customWidth="1"/>
    <col min="3" max="9" width="8.50390625" style="39" customWidth="1"/>
    <col min="10" max="16" width="8.375" style="39" customWidth="1"/>
    <col min="17" max="23" width="8.625" style="39" customWidth="1"/>
    <col min="24" max="16384" width="9.00390625" style="39" customWidth="1"/>
  </cols>
  <sheetData>
    <row r="1" spans="1:23" s="37" customFormat="1" ht="14.25" thickBot="1">
      <c r="A1" s="35"/>
      <c r="B1" s="35"/>
      <c r="C1" s="35"/>
      <c r="D1" s="35"/>
      <c r="E1" s="35"/>
      <c r="F1" s="35"/>
      <c r="G1" s="35"/>
      <c r="H1" s="35"/>
      <c r="I1" s="35"/>
      <c r="J1" s="35"/>
      <c r="K1" s="35"/>
      <c r="L1" s="35"/>
      <c r="M1" s="35"/>
      <c r="N1" s="35"/>
      <c r="O1" s="35"/>
      <c r="P1" s="35"/>
      <c r="Q1" s="35"/>
      <c r="R1" s="35"/>
      <c r="S1" s="35"/>
      <c r="T1" s="35"/>
      <c r="U1" s="35"/>
      <c r="V1" s="35"/>
      <c r="W1" s="99" t="s">
        <v>23</v>
      </c>
    </row>
    <row r="2" spans="1:23" ht="15.75">
      <c r="A2" s="15"/>
      <c r="B2" s="38"/>
      <c r="C2" s="1425" t="s">
        <v>108</v>
      </c>
      <c r="D2" s="1426"/>
      <c r="E2" s="1426"/>
      <c r="F2" s="1426"/>
      <c r="G2" s="1426"/>
      <c r="H2" s="1426"/>
      <c r="I2" s="1427"/>
      <c r="J2" s="1419" t="s">
        <v>108</v>
      </c>
      <c r="K2" s="1420"/>
      <c r="L2" s="1420"/>
      <c r="M2" s="1420"/>
      <c r="N2" s="1420"/>
      <c r="O2" s="1420"/>
      <c r="P2" s="1421"/>
      <c r="Q2" s="1413" t="s">
        <v>110</v>
      </c>
      <c r="R2" s="1413"/>
      <c r="S2" s="1413"/>
      <c r="T2" s="1413"/>
      <c r="U2" s="1413"/>
      <c r="V2" s="1413"/>
      <c r="W2" s="1414"/>
    </row>
    <row r="3" spans="1:23" ht="17.25" customHeight="1">
      <c r="A3" s="1415" t="s">
        <v>66</v>
      </c>
      <c r="B3" s="1416"/>
      <c r="C3" s="1405" t="s">
        <v>188</v>
      </c>
      <c r="D3" s="1406"/>
      <c r="E3" s="1406"/>
      <c r="F3" s="1406"/>
      <c r="G3" s="1406"/>
      <c r="H3" s="1406"/>
      <c r="I3" s="1407"/>
      <c r="J3" s="1422" t="s">
        <v>73</v>
      </c>
      <c r="K3" s="1423"/>
      <c r="L3" s="1423"/>
      <c r="M3" s="1423"/>
      <c r="N3" s="1423"/>
      <c r="O3" s="1423"/>
      <c r="P3" s="1424"/>
      <c r="Q3" s="1417" t="s">
        <v>1</v>
      </c>
      <c r="R3" s="1417"/>
      <c r="S3" s="1417"/>
      <c r="T3" s="1417"/>
      <c r="U3" s="1417"/>
      <c r="V3" s="1417"/>
      <c r="W3" s="1418"/>
    </row>
    <row r="4" spans="1:23" ht="20.25" customHeight="1" thickBot="1">
      <c r="A4" s="1415" t="s">
        <v>30</v>
      </c>
      <c r="B4" s="1416"/>
      <c r="C4" s="1405" t="s">
        <v>189</v>
      </c>
      <c r="D4" s="1406"/>
      <c r="E4" s="1406"/>
      <c r="F4" s="1406"/>
      <c r="G4" s="1406"/>
      <c r="H4" s="1406"/>
      <c r="I4" s="1407"/>
      <c r="J4" s="1430" t="s">
        <v>109</v>
      </c>
      <c r="K4" s="1431"/>
      <c r="L4" s="1431"/>
      <c r="M4" s="1431"/>
      <c r="N4" s="1423"/>
      <c r="O4" s="1423"/>
      <c r="P4" s="1432"/>
      <c r="Q4" s="1400"/>
      <c r="R4" s="1400"/>
      <c r="S4" s="1401"/>
      <c r="T4" s="1400"/>
      <c r="U4" s="1400"/>
      <c r="V4" s="1401"/>
      <c r="W4" s="1402"/>
    </row>
    <row r="5" spans="1:23" ht="15" thickBot="1">
      <c r="A5" s="1457"/>
      <c r="B5" s="1458"/>
      <c r="C5" s="229" t="s">
        <v>86</v>
      </c>
      <c r="D5" s="396" t="s">
        <v>104</v>
      </c>
      <c r="E5" s="364" t="s">
        <v>190</v>
      </c>
      <c r="F5" s="630" t="s">
        <v>74</v>
      </c>
      <c r="G5" s="231" t="s">
        <v>107</v>
      </c>
      <c r="H5" s="231" t="s">
        <v>89</v>
      </c>
      <c r="I5" s="232" t="s">
        <v>90</v>
      </c>
      <c r="J5" s="250" t="s">
        <v>79</v>
      </c>
      <c r="K5" s="156" t="s">
        <v>80</v>
      </c>
      <c r="L5" s="397" t="s">
        <v>81</v>
      </c>
      <c r="M5" s="156" t="s">
        <v>82</v>
      </c>
      <c r="N5" s="13" t="s">
        <v>83</v>
      </c>
      <c r="O5" s="13" t="s">
        <v>84</v>
      </c>
      <c r="P5" s="157" t="s">
        <v>85</v>
      </c>
      <c r="Q5" s="6" t="s">
        <v>46</v>
      </c>
      <c r="R5" s="2" t="s">
        <v>78</v>
      </c>
      <c r="S5" s="366" t="s">
        <v>48</v>
      </c>
      <c r="T5" s="7" t="s">
        <v>49</v>
      </c>
      <c r="U5" s="8" t="s">
        <v>47</v>
      </c>
      <c r="V5" s="8" t="s">
        <v>50</v>
      </c>
      <c r="W5" s="8" t="s">
        <v>51</v>
      </c>
    </row>
    <row r="6" spans="1:23" ht="16.5" customHeight="1" thickTop="1">
      <c r="A6" s="123"/>
      <c r="B6" s="124" t="s">
        <v>14</v>
      </c>
      <c r="C6" s="310">
        <f>IAB!C6/IAB!C$13</f>
        <v>0.40855436388157473</v>
      </c>
      <c r="D6" s="653">
        <f>IAB!D6/IAB!D$13</f>
        <v>0.4417243913784485</v>
      </c>
      <c r="E6" s="1248">
        <f>IAB!E6/IAB!E$13</f>
        <v>0.4436412880039189</v>
      </c>
      <c r="F6" s="709"/>
      <c r="G6" s="311">
        <f>IAB!G6/IAB!G$13</f>
        <v>0.4256790798013807</v>
      </c>
      <c r="H6" s="311">
        <f>IAB!H6/IAB!H$13</f>
        <v>0.45300612171781673</v>
      </c>
      <c r="I6" s="312">
        <f>IAB!I6/IAB!I$13</f>
        <v>0.439758491797918</v>
      </c>
      <c r="J6" s="184">
        <f>IAB!J6/IAB!J$13</f>
        <v>0.45081658035389116</v>
      </c>
      <c r="K6" s="185">
        <f>IAB!K6/IAB!K$13</f>
        <v>0.45634462064897424</v>
      </c>
      <c r="L6" s="457">
        <f>IAB!L6/IAB!L$13</f>
        <v>0.46057217798661226</v>
      </c>
      <c r="M6" s="184">
        <f>IAB!M6/IAB!M$13</f>
        <v>0.45274110576065807</v>
      </c>
      <c r="N6" s="186">
        <f>IAB!N6/IAB!N$13</f>
        <v>0.45360769199910744</v>
      </c>
      <c r="O6" s="186">
        <f>IAB!O6/IAB!O$13</f>
        <v>0.4566296238584217</v>
      </c>
      <c r="P6" s="452">
        <f>IAB!P6/IAB!P$13</f>
        <v>0.45516785635412926</v>
      </c>
      <c r="Q6" s="129">
        <f>IAB!Q6/IAB!Q$13</f>
        <v>0.4588305738515311</v>
      </c>
      <c r="R6" s="130">
        <f>IAB!R6/IAB!R$13</f>
        <v>0.4770118004315282</v>
      </c>
      <c r="S6" s="436">
        <f>IAB!S6/IAB!S$13</f>
        <v>0.4557481025423279</v>
      </c>
      <c r="T6" s="466">
        <f>IAB!T6/IAB!T$13</f>
        <v>0.4525371828082931</v>
      </c>
      <c r="U6" s="469">
        <f>IAB!U6/IAB!U$13</f>
        <v>0.4681234895673781</v>
      </c>
      <c r="V6" s="131">
        <f>IAB!V6/IAB!V$13</f>
        <v>0.45406225736637873</v>
      </c>
      <c r="W6" s="131">
        <f>IAB!W6/IAB!W$13</f>
        <v>0.46082188690677095</v>
      </c>
    </row>
    <row r="7" spans="1:23" ht="16.5" customHeight="1" thickBot="1">
      <c r="A7" s="125"/>
      <c r="B7" s="119" t="s">
        <v>15</v>
      </c>
      <c r="C7" s="313">
        <f>IAB!C7/IAB!C$13</f>
        <v>0.5914456361184254</v>
      </c>
      <c r="D7" s="654">
        <f>IAB!D7/IAB!D$13</f>
        <v>0.5582756086215515</v>
      </c>
      <c r="E7" s="1249">
        <f>IAB!E7/IAB!E$13</f>
        <v>0.5563587119960811</v>
      </c>
      <c r="F7" s="710"/>
      <c r="G7" s="314">
        <f>IAB!G7/IAB!G$13</f>
        <v>0.5743209201986192</v>
      </c>
      <c r="H7" s="314">
        <f>IAB!H7/IAB!H$13</f>
        <v>0.5469938782821832</v>
      </c>
      <c r="I7" s="315">
        <f>IAB!I7/IAB!I$13</f>
        <v>0.560241508202082</v>
      </c>
      <c r="J7" s="187">
        <f>IAB!J7/IAB!J$13</f>
        <v>0.549183419646109</v>
      </c>
      <c r="K7" s="188">
        <f>IAB!K7/IAB!K$13</f>
        <v>0.5436553793510257</v>
      </c>
      <c r="L7" s="458">
        <f>IAB!L7/IAB!L$13</f>
        <v>0.5394278220133877</v>
      </c>
      <c r="M7" s="187">
        <f>IAB!M7/IAB!M$13</f>
        <v>0.5472588942393419</v>
      </c>
      <c r="N7" s="189">
        <f>IAB!N7/IAB!N$13</f>
        <v>0.5463923080008926</v>
      </c>
      <c r="O7" s="189">
        <f>IAB!O7/IAB!O$13</f>
        <v>0.5433703761415781</v>
      </c>
      <c r="P7" s="453">
        <f>IAB!P7/IAB!P$13</f>
        <v>0.5448321436458707</v>
      </c>
      <c r="Q7" s="104">
        <f>IAB!Q7/IAB!Q$13</f>
        <v>0.541169426148469</v>
      </c>
      <c r="R7" s="105">
        <f>IAB!R7/IAB!R$13</f>
        <v>0.5229881995684719</v>
      </c>
      <c r="S7" s="463">
        <f>IAB!S7/IAB!S$13</f>
        <v>0.544251897457672</v>
      </c>
      <c r="T7" s="467">
        <f>IAB!T7/IAB!T$13</f>
        <v>0.547462817191707</v>
      </c>
      <c r="U7" s="470">
        <f>IAB!U7/IAB!U$13</f>
        <v>0.531876510432622</v>
      </c>
      <c r="V7" s="106">
        <f>IAB!V7/IAB!V$13</f>
        <v>0.5459377426336213</v>
      </c>
      <c r="W7" s="106">
        <f>IAB!W7/IAB!W$13</f>
        <v>0.5391781130932292</v>
      </c>
    </row>
    <row r="8" spans="1:23" ht="16.5" customHeight="1" thickTop="1">
      <c r="A8" s="126"/>
      <c r="B8" s="120" t="s">
        <v>16</v>
      </c>
      <c r="C8" s="316">
        <f>IAB!C8/IAB!C$13</f>
        <v>0.1222529060432856</v>
      </c>
      <c r="D8" s="655">
        <f>IAB!D8/IAB!D$13</f>
        <v>0.11359634236859573</v>
      </c>
      <c r="E8" s="1250">
        <f>IAB!E8/IAB!E$13</f>
        <v>0.112726993735623</v>
      </c>
      <c r="F8" s="711"/>
      <c r="G8" s="317">
        <f>IAB!G8/IAB!G$13</f>
        <v>0.11778377517552409</v>
      </c>
      <c r="H8" s="317">
        <f>IAB!H8/IAB!H$13</f>
        <v>0.10281298302493673</v>
      </c>
      <c r="I8" s="318">
        <f>IAB!I8/IAB!I$13</f>
        <v>0.11007053818312681</v>
      </c>
      <c r="J8" s="190">
        <f>IAB!J8/IAB!J$13</f>
        <v>0.11632047345396146</v>
      </c>
      <c r="K8" s="191">
        <f>IAB!K8/IAB!K$13</f>
        <v>0.11393083551117465</v>
      </c>
      <c r="L8" s="459">
        <f>IAB!L8/IAB!L$13</f>
        <v>0.11226940271358345</v>
      </c>
      <c r="M8" s="190">
        <f>IAB!M8/IAB!M$13</f>
        <v>0.1091959009204193</v>
      </c>
      <c r="N8" s="192">
        <f>IAB!N8/IAB!N$13</f>
        <v>0.1151139434842188</v>
      </c>
      <c r="O8" s="192">
        <f>IAB!O8/IAB!O$13</f>
        <v>0.11072204791554188</v>
      </c>
      <c r="P8" s="454">
        <f>IAB!P8/IAB!P$13</f>
        <v>0.11284649364212261</v>
      </c>
      <c r="Q8" s="107">
        <f>IAB!Q8/IAB!Q$13</f>
        <v>0.1049531421887402</v>
      </c>
      <c r="R8" s="108">
        <f>IAB!R8/IAB!R$13</f>
        <v>0.10802855544604567</v>
      </c>
      <c r="S8" s="437">
        <f>IAB!S8/IAB!S$13</f>
        <v>0.1213974842099676</v>
      </c>
      <c r="T8" s="439">
        <f>IAB!T8/IAB!T$13</f>
        <v>0.12061922544449466</v>
      </c>
      <c r="U8" s="443">
        <f>IAB!U8/IAB!U$13</f>
        <v>0.10652506892678447</v>
      </c>
      <c r="V8" s="109">
        <f>IAB!V8/IAB!V$13</f>
        <v>0.12098887113518232</v>
      </c>
      <c r="W8" s="109">
        <f>IAB!W8/IAB!W$13</f>
        <v>0.11403571487713215</v>
      </c>
    </row>
    <row r="9" spans="1:23" ht="16.5" customHeight="1">
      <c r="A9" s="126" t="s">
        <v>67</v>
      </c>
      <c r="B9" s="121" t="s">
        <v>17</v>
      </c>
      <c r="C9" s="316">
        <f>IAB!C9/IAB!C$13</f>
        <v>0.29435489050157343</v>
      </c>
      <c r="D9" s="655">
        <f>IAB!D9/IAB!D$13</f>
        <v>0.2624831706472286</v>
      </c>
      <c r="E9" s="1250">
        <f>IAB!E9/IAB!E$13</f>
        <v>0.27923081361661567</v>
      </c>
      <c r="F9" s="711"/>
      <c r="G9" s="317">
        <f>IAB!G9/IAB!G$13</f>
        <v>0.27790045287915255</v>
      </c>
      <c r="H9" s="317">
        <f>IAB!H9/IAB!H$13</f>
        <v>0.27650699250985933</v>
      </c>
      <c r="I9" s="318">
        <f>IAB!I9/IAB!I$13</f>
        <v>0.27718251558099494</v>
      </c>
      <c r="J9" s="190">
        <f>IAB!J9/IAB!J$13</f>
        <v>0.26682958725891825</v>
      </c>
      <c r="K9" s="191">
        <f>IAB!K9/IAB!K$13</f>
        <v>0.24246010382332076</v>
      </c>
      <c r="L9" s="459">
        <f>IAB!L9/IAB!L$13</f>
        <v>0.24765172419503353</v>
      </c>
      <c r="M9" s="190">
        <f>IAB!M9/IAB!M$13</f>
        <v>0.2548385931352071</v>
      </c>
      <c r="N9" s="192">
        <f>IAB!N9/IAB!N$13</f>
        <v>0.25452541699708076</v>
      </c>
      <c r="O9" s="192">
        <f>IAB!O9/IAB!O$13</f>
        <v>0.2512699541118688</v>
      </c>
      <c r="P9" s="454">
        <f>IAB!P9/IAB!P$13</f>
        <v>0.2528446851377739</v>
      </c>
      <c r="Q9" s="107">
        <f>IAB!Q9/IAB!Q$13</f>
        <v>0.2751312436466935</v>
      </c>
      <c r="R9" s="108">
        <f>IAB!R9/IAB!R$13</f>
        <v>0.24724967369009881</v>
      </c>
      <c r="S9" s="437">
        <f>IAB!S9/IAB!S$13</f>
        <v>0.268788811634202</v>
      </c>
      <c r="T9" s="440">
        <f>IAB!T9/IAB!T$13</f>
        <v>0.2729629919213008</v>
      </c>
      <c r="U9" s="443">
        <f>IAB!U9/IAB!U$13</f>
        <v>0.26088022056571025</v>
      </c>
      <c r="V9" s="109">
        <f>IAB!V9/IAB!V$13</f>
        <v>0.2709804022946464</v>
      </c>
      <c r="W9" s="109">
        <f>IAB!W9/IAB!W$13</f>
        <v>0.26612496105007377</v>
      </c>
    </row>
    <row r="10" spans="1:23" ht="16.5" customHeight="1">
      <c r="A10" s="125"/>
      <c r="B10" s="121" t="s">
        <v>25</v>
      </c>
      <c r="C10" s="316">
        <f>IAB!C10/IAB!C$13</f>
        <v>0.04594438379037956</v>
      </c>
      <c r="D10" s="655">
        <f>IAB!D10/IAB!D$13</f>
        <v>0.0504426935748644</v>
      </c>
      <c r="E10" s="1250">
        <f>IAB!E10/IAB!E$13</f>
        <v>0.04741274541906524</v>
      </c>
      <c r="F10" s="711"/>
      <c r="G10" s="317">
        <f>IAB!G10/IAB!G$13</f>
        <v>0.048266729684902754</v>
      </c>
      <c r="H10" s="317">
        <f>IAB!H10/IAB!H$13</f>
        <v>0.04669849157428682</v>
      </c>
      <c r="I10" s="318">
        <f>IAB!I10/IAB!I$13</f>
        <v>0.04745874356860259</v>
      </c>
      <c r="J10" s="190">
        <f>IAB!J10/IAB!J$13</f>
        <v>0.04289870931450563</v>
      </c>
      <c r="K10" s="191">
        <f>IAB!K10/IAB!K$13</f>
        <v>0.0503061540653069</v>
      </c>
      <c r="L10" s="459">
        <f>IAB!L10/IAB!L$13</f>
        <v>0.04672810622112196</v>
      </c>
      <c r="M10" s="190">
        <f>IAB!M10/IAB!M$13</f>
        <v>0.05106305887382225</v>
      </c>
      <c r="N10" s="192">
        <f>IAB!N10/IAB!N$13</f>
        <v>0.046638733663395895</v>
      </c>
      <c r="O10" s="192">
        <f>IAB!O10/IAB!O$13</f>
        <v>0.04891053858584598</v>
      </c>
      <c r="P10" s="454">
        <f>IAB!P10/IAB!P$13</f>
        <v>0.047811622142216126</v>
      </c>
      <c r="Q10" s="107">
        <f>IAB!Q10/IAB!Q$13</f>
        <v>0.045158954506844165</v>
      </c>
      <c r="R10" s="108">
        <f>IAB!R10/IAB!R$13</f>
        <v>0.04817399643056925</v>
      </c>
      <c r="S10" s="437">
        <f>IAB!S10/IAB!S$13</f>
        <v>0.042792314632981256</v>
      </c>
      <c r="T10" s="438">
        <f>IAB!T10/IAB!T$13</f>
        <v>0.046683171722377605</v>
      </c>
      <c r="U10" s="443">
        <f>IAB!U10/IAB!U$13</f>
        <v>0.04670002382654277</v>
      </c>
      <c r="V10" s="109">
        <f>IAB!V10/IAB!V$13</f>
        <v>0.044835150704197475</v>
      </c>
      <c r="W10" s="109">
        <f>IAB!W10/IAB!W$13</f>
        <v>0.045731647630405166</v>
      </c>
    </row>
    <row r="11" spans="1:23" ht="16.5" customHeight="1">
      <c r="A11" s="126"/>
      <c r="B11" s="122" t="s">
        <v>18</v>
      </c>
      <c r="C11" s="319">
        <f>IAB!C11/IAB!C$13</f>
        <v>0.11002504656091452</v>
      </c>
      <c r="D11" s="656">
        <f>IAB!D11/IAB!D$13</f>
        <v>0.1151788091977146</v>
      </c>
      <c r="E11" s="1251">
        <f>IAB!E11/IAB!E$13</f>
        <v>0.09557286956860228</v>
      </c>
      <c r="F11" s="712"/>
      <c r="G11" s="320">
        <f>IAB!G11/IAB!G$13</f>
        <v>0.11268578360979487</v>
      </c>
      <c r="H11" s="320">
        <f>IAB!H11/IAB!H$13</f>
        <v>0.1019398718560272</v>
      </c>
      <c r="I11" s="321">
        <f>IAB!I11/IAB!I$13</f>
        <v>0.10714928539230104</v>
      </c>
      <c r="J11" s="193">
        <f>IAB!J11/IAB!J$13</f>
        <v>0.10249591267720877</v>
      </c>
      <c r="K11" s="194">
        <f>IAB!K11/IAB!K$13</f>
        <v>0.11691698571647186</v>
      </c>
      <c r="L11" s="460">
        <f>IAB!L11/IAB!L$13</f>
        <v>0.11356167624957046</v>
      </c>
      <c r="M11" s="193">
        <f>IAB!M11/IAB!M$13</f>
        <v>0.11378955298952946</v>
      </c>
      <c r="N11" s="195">
        <f>IAB!N11/IAB!N$13</f>
        <v>0.10977712315105469</v>
      </c>
      <c r="O11" s="195">
        <f>IAB!O11/IAB!O$13</f>
        <v>0.11367640081804861</v>
      </c>
      <c r="P11" s="455">
        <f>IAB!P11/IAB!P$13</f>
        <v>0.11179024399877514</v>
      </c>
      <c r="Q11" s="107">
        <f>IAB!Q11/IAB!Q$13</f>
        <v>0.09282441897706543</v>
      </c>
      <c r="R11" s="108">
        <f>IAB!R11/IAB!R$13</f>
        <v>0.10179537039503478</v>
      </c>
      <c r="S11" s="437">
        <f>IAB!S11/IAB!S$13</f>
        <v>0.09237832386815986</v>
      </c>
      <c r="T11" s="439">
        <f>IAB!T11/IAB!T$13</f>
        <v>0.09030355096280368</v>
      </c>
      <c r="U11" s="443">
        <f>IAB!U11/IAB!U$13</f>
        <v>0.09740971442186597</v>
      </c>
      <c r="V11" s="109">
        <f>IAB!V11/IAB!V$13</f>
        <v>0.0912889955188369</v>
      </c>
      <c r="W11" s="109">
        <f>IAB!W11/IAB!W$13</f>
        <v>0.09423139713157831</v>
      </c>
    </row>
    <row r="12" spans="1:23" ht="16.5" customHeight="1" thickBot="1">
      <c r="A12" s="127"/>
      <c r="B12" s="128" t="s">
        <v>19</v>
      </c>
      <c r="C12" s="322">
        <f>IAB!C12/IAB!C$13</f>
        <v>0.018868409222272172</v>
      </c>
      <c r="D12" s="657">
        <f>IAB!D12/IAB!D$13</f>
        <v>0.016574592833148105</v>
      </c>
      <c r="E12" s="1252">
        <f>IAB!E12/IAB!E$13</f>
        <v>0.021415289656174875</v>
      </c>
      <c r="F12" s="713"/>
      <c r="G12" s="323">
        <f>IAB!G12/IAB!G$13</f>
        <v>0.01768417884924499</v>
      </c>
      <c r="H12" s="323">
        <f>IAB!H12/IAB!H$13</f>
        <v>0.019035539317073105</v>
      </c>
      <c r="I12" s="324">
        <f>IAB!I12/IAB!I$13</f>
        <v>0.01838042547705661</v>
      </c>
      <c r="J12" s="196">
        <f>IAB!J12/IAB!J$13</f>
        <v>0.020638736941514895</v>
      </c>
      <c r="K12" s="197">
        <f>IAB!K12/IAB!K$13</f>
        <v>0.020041300234751522</v>
      </c>
      <c r="L12" s="461">
        <f>IAB!L12/IAB!L$13</f>
        <v>0.019216912634078247</v>
      </c>
      <c r="M12" s="196">
        <f>IAB!M12/IAB!M$13</f>
        <v>0.01837178832036378</v>
      </c>
      <c r="N12" s="198">
        <f>IAB!N12/IAB!N$13</f>
        <v>0.020337090705142474</v>
      </c>
      <c r="O12" s="198">
        <f>IAB!O12/IAB!O$13</f>
        <v>0.018791434710272847</v>
      </c>
      <c r="P12" s="456">
        <f>IAB!P12/IAB!P$13</f>
        <v>0.01953909872498299</v>
      </c>
      <c r="Q12" s="132">
        <f>IAB!Q12/IAB!Q$13</f>
        <v>0.023101666829125646</v>
      </c>
      <c r="R12" s="133">
        <f>IAB!R12/IAB!R$13</f>
        <v>0.017740603606723318</v>
      </c>
      <c r="S12" s="464">
        <f>IAB!S12/IAB!S$13</f>
        <v>0.018894963112361336</v>
      </c>
      <c r="T12" s="468">
        <f>IAB!T12/IAB!T$13</f>
        <v>0.01689387714073024</v>
      </c>
      <c r="U12" s="471">
        <f>IAB!U12/IAB!U$13</f>
        <v>0.02036148269171858</v>
      </c>
      <c r="V12" s="134">
        <f>IAB!V12/IAB!V$13</f>
        <v>0.017844322980758106</v>
      </c>
      <c r="W12" s="134">
        <f>IAB!W12/IAB!W$13</f>
        <v>0.019054392404039805</v>
      </c>
    </row>
    <row r="13" spans="1:23" ht="16.5" customHeight="1">
      <c r="A13" s="123"/>
      <c r="B13" s="124" t="s">
        <v>14</v>
      </c>
      <c r="C13" s="310">
        <f>ECB!C6/ECB!C$13</f>
        <v>0.39955475884230046</v>
      </c>
      <c r="D13" s="653">
        <f>ECB!D6/ECB!D$13</f>
        <v>0.3516958085818974</v>
      </c>
      <c r="E13" s="1248">
        <f>ECB!E6/ECB!E$13</f>
        <v>0.46115099089611084</v>
      </c>
      <c r="F13" s="709"/>
      <c r="G13" s="311">
        <f>ECB!G6/ECB!G$13</f>
        <v>0.37472979744925783</v>
      </c>
      <c r="H13" s="311">
        <f>ECB!H6/ECB!H$13</f>
        <v>0.4102259031910038</v>
      </c>
      <c r="I13" s="312">
        <f>ECB!I6/ECB!I$13</f>
        <v>0.3924063023188897</v>
      </c>
      <c r="J13" s="184">
        <f>ECB!J6/ECB!J$13</f>
        <v>0.40711687531381696</v>
      </c>
      <c r="K13" s="185">
        <f>ECB!K6/ECB!K$13</f>
        <v>0.42880477695447916</v>
      </c>
      <c r="L13" s="462">
        <f>ECB!L6/ECB!L$13</f>
        <v>0.42957348082133207</v>
      </c>
      <c r="M13" s="184">
        <f>ECB!M6/ECB!M$13</f>
        <v>0.4068287063358039</v>
      </c>
      <c r="N13" s="186">
        <f>ECB!N6/ECB!N$13</f>
        <v>0.4181167409365266</v>
      </c>
      <c r="O13" s="186">
        <f>ECB!O6/ECB!O$13</f>
        <v>0.41842302364581124</v>
      </c>
      <c r="P13" s="452">
        <f>ECB!P6/ECB!P$13</f>
        <v>0.41827654924704166</v>
      </c>
      <c r="Q13" s="129">
        <f>ECB!Q6/ECB!Q$13</f>
        <v>0.4451950558628114</v>
      </c>
      <c r="R13" s="130">
        <f>ECB!R6/ECB!R$13</f>
        <v>0.4260624519655006</v>
      </c>
      <c r="S13" s="465">
        <f>ECB!S6/ECB!S$13</f>
        <v>0.41815768631358424</v>
      </c>
      <c r="T13" s="466">
        <f>ECB!T6/ECB!T$13</f>
        <v>0.41522506920747176</v>
      </c>
      <c r="U13" s="469">
        <f>ECB!U6/ECB!U$13</f>
        <v>0.43436654208016495</v>
      </c>
      <c r="V13" s="131">
        <f>ECB!V6/ECB!V$13</f>
        <v>0.4167298614524761</v>
      </c>
      <c r="W13" s="131">
        <f>ECB!W6/ECB!W$13</f>
        <v>0.4246426055246605</v>
      </c>
    </row>
    <row r="14" spans="1:23" ht="16.5" customHeight="1" thickBot="1">
      <c r="A14" s="125"/>
      <c r="B14" s="119" t="s">
        <v>15</v>
      </c>
      <c r="C14" s="313">
        <f>ECB!C7/ECB!C$13</f>
        <v>0.6004452411576996</v>
      </c>
      <c r="D14" s="654">
        <f>ECB!D7/ECB!D$13</f>
        <v>0.6483041914181026</v>
      </c>
      <c r="E14" s="1249">
        <f>ECB!E7/ECB!E$13</f>
        <v>0.5388490091038892</v>
      </c>
      <c r="F14" s="710"/>
      <c r="G14" s="314">
        <f>ECB!G7/ECB!G$13</f>
        <v>0.6252702025507421</v>
      </c>
      <c r="H14" s="314">
        <f>ECB!H7/ECB!H$13</f>
        <v>0.5897740968089963</v>
      </c>
      <c r="I14" s="315">
        <f>ECB!I7/ECB!I$13</f>
        <v>0.6075936976811104</v>
      </c>
      <c r="J14" s="187">
        <f>ECB!J7/ECB!J$13</f>
        <v>0.592883124686183</v>
      </c>
      <c r="K14" s="188">
        <f>ECB!K7/ECB!K$13</f>
        <v>0.571195223045521</v>
      </c>
      <c r="L14" s="458">
        <f>ECB!L7/ECB!L$13</f>
        <v>0.570426519178668</v>
      </c>
      <c r="M14" s="187">
        <f>ECB!M7/ECB!M$13</f>
        <v>0.5931712936641961</v>
      </c>
      <c r="N14" s="189">
        <f>ECB!N7/ECB!N$13</f>
        <v>0.5818832590634735</v>
      </c>
      <c r="O14" s="189">
        <f>ECB!O7/ECB!O$13</f>
        <v>0.5815769763541887</v>
      </c>
      <c r="P14" s="453">
        <f>ECB!P7/ECB!P$13</f>
        <v>0.5817234507529584</v>
      </c>
      <c r="Q14" s="104">
        <f>ECB!Q7/ECB!Q$13</f>
        <v>0.5548049441371887</v>
      </c>
      <c r="R14" s="105">
        <f>ECB!R7/ECB!R$13</f>
        <v>0.5739375480344995</v>
      </c>
      <c r="S14" s="463">
        <f>ECB!S7/ECB!S$13</f>
        <v>0.5818423136864158</v>
      </c>
      <c r="T14" s="467">
        <f>ECB!T7/ECB!T$13</f>
        <v>0.5847749307925283</v>
      </c>
      <c r="U14" s="470">
        <f>ECB!U7/ECB!U$13</f>
        <v>0.565633457919835</v>
      </c>
      <c r="V14" s="106">
        <f>ECB!V7/ECB!V$13</f>
        <v>0.5832701385475241</v>
      </c>
      <c r="W14" s="106">
        <f>ECB!W7/ECB!W$13</f>
        <v>0.5753573944753396</v>
      </c>
    </row>
    <row r="15" spans="1:23" ht="16.5" customHeight="1" thickTop="1">
      <c r="A15" s="126"/>
      <c r="B15" s="120" t="s">
        <v>16</v>
      </c>
      <c r="C15" s="316">
        <f>ECB!C8/ECB!C$13</f>
        <v>0.07534208883638906</v>
      </c>
      <c r="D15" s="655">
        <f>ECB!D8/ECB!D$13</f>
        <v>0.06461626566944842</v>
      </c>
      <c r="E15" s="1250">
        <f>ECB!E8/ECB!E$13</f>
        <v>0.06351203863430331</v>
      </c>
      <c r="F15" s="711"/>
      <c r="G15" s="317">
        <f>ECB!G8/ECB!G$13</f>
        <v>0.06977848694835925</v>
      </c>
      <c r="H15" s="317">
        <f>ECB!H8/ECB!H$13</f>
        <v>0.06776150658842449</v>
      </c>
      <c r="I15" s="318">
        <f>ECB!I8/ECB!I$13</f>
        <v>0.06877406231052052</v>
      </c>
      <c r="J15" s="190">
        <f>ECB!J8/ECB!J$13</f>
        <v>0.0715768327381389</v>
      </c>
      <c r="K15" s="191">
        <f>ECB!K8/ECB!K$13</f>
        <v>0.06963087689036582</v>
      </c>
      <c r="L15" s="459">
        <f>ECB!L8/ECB!L$13</f>
        <v>0.06476032887774105</v>
      </c>
      <c r="M15" s="190">
        <f>ECB!M8/ECB!M$13</f>
        <v>0.06396165939051894</v>
      </c>
      <c r="N15" s="192">
        <f>ECB!N8/ECB!N$13</f>
        <v>0.06950671892490715</v>
      </c>
      <c r="O15" s="192">
        <f>ECB!O8/ECB!O$13</f>
        <v>0.06436878707897177</v>
      </c>
      <c r="P15" s="454">
        <f>ECB!P8/ECB!P$13</f>
        <v>0.06734390994337888</v>
      </c>
      <c r="Q15" s="107">
        <f>ECB!Q8/ECB!Q$13</f>
        <v>0.10170372295015033</v>
      </c>
      <c r="R15" s="108">
        <f>ECB!R8/ECB!R$13</f>
        <v>0.07899006575389257</v>
      </c>
      <c r="S15" s="437">
        <f>ECB!S8/ECB!S$13</f>
        <v>0.07212385989116273</v>
      </c>
      <c r="T15" s="439">
        <f>ECB!T8/ECB!T$13</f>
        <v>0.07079979366512269</v>
      </c>
      <c r="U15" s="443">
        <f>ECB!U8/ECB!U$13</f>
        <v>0.08884843407655625</v>
      </c>
      <c r="V15" s="109">
        <f>ECB!V8/ECB!V$13</f>
        <v>0.07147920202861627</v>
      </c>
      <c r="W15" s="109">
        <f>ECB!W8/ECB!W$13</f>
        <v>0.07927195457809315</v>
      </c>
    </row>
    <row r="16" spans="1:23" ht="16.5" customHeight="1">
      <c r="A16" s="126" t="s">
        <v>68</v>
      </c>
      <c r="B16" s="121" t="s">
        <v>17</v>
      </c>
      <c r="C16" s="316">
        <f>ECB!C9/ECB!C$13</f>
        <v>0.08026355288953682</v>
      </c>
      <c r="D16" s="655">
        <f>ECB!D9/ECB!D$13</f>
        <v>0.07475373784885171</v>
      </c>
      <c r="E16" s="1250">
        <f>ECB!E9/ECB!E$13</f>
        <v>0.07556184706666359</v>
      </c>
      <c r="F16" s="711"/>
      <c r="G16" s="317">
        <f>ECB!G9/ECB!G$13</f>
        <v>0.07740555151417064</v>
      </c>
      <c r="H16" s="317">
        <f>ECB!H9/ECB!H$13</f>
        <v>0.08643876878536756</v>
      </c>
      <c r="I16" s="318">
        <f>ECB!I9/ECB!I$13</f>
        <v>0.08190395227521426</v>
      </c>
      <c r="J16" s="190">
        <f>ECB!J9/ECB!J$13</f>
        <v>0.07397124449233583</v>
      </c>
      <c r="K16" s="191">
        <f>ECB!K9/ECB!K$13</f>
        <v>0.06870812050741552</v>
      </c>
      <c r="L16" s="459">
        <f>ECB!L9/ECB!L$13</f>
        <v>0.06471179664452721</v>
      </c>
      <c r="M16" s="190">
        <f>ECB!M9/ECB!M$13</f>
        <v>0.07325463961356173</v>
      </c>
      <c r="N16" s="192">
        <f>ECB!N9/ECB!N$13</f>
        <v>0.07130184578567442</v>
      </c>
      <c r="O16" s="192">
        <f>ECB!O9/ECB!O$13</f>
        <v>0.06889986211618215</v>
      </c>
      <c r="P16" s="454">
        <f>ECB!P9/ECB!P$13</f>
        <v>0.07004856918706154</v>
      </c>
      <c r="Q16" s="107">
        <f>ECB!Q9/ECB!Q$13</f>
        <v>0.10511859247986342</v>
      </c>
      <c r="R16" s="108">
        <f>ECB!R9/ECB!R$13</f>
        <v>0.08229199282684808</v>
      </c>
      <c r="S16" s="437">
        <f>ECB!S9/ECB!S$13</f>
        <v>0.07335019544722926</v>
      </c>
      <c r="T16" s="440">
        <f>ECB!T9/ECB!T$13</f>
        <v>0.09281124135668398</v>
      </c>
      <c r="U16" s="443">
        <f>ECB!U9/ECB!U$13</f>
        <v>0.09219938136357779</v>
      </c>
      <c r="V16" s="109">
        <f>ECB!V9/ECB!V$13</f>
        <v>0.08282533801349563</v>
      </c>
      <c r="W16" s="109">
        <f>ECB!W9/ECB!W$13</f>
        <v>0.0870310277074118</v>
      </c>
    </row>
    <row r="17" spans="1:23" ht="16.5" customHeight="1">
      <c r="A17" s="125"/>
      <c r="B17" s="121" t="s">
        <v>25</v>
      </c>
      <c r="C17" s="316">
        <f>ECB!C10/ECB!C$13</f>
        <v>0.059583736327439824</v>
      </c>
      <c r="D17" s="655">
        <f>ECB!D10/ECB!D$13</f>
        <v>0.07098087817477802</v>
      </c>
      <c r="E17" s="1250">
        <f>ECB!E10/ECB!E$13</f>
        <v>0.0730335340828956</v>
      </c>
      <c r="F17" s="711"/>
      <c r="G17" s="317">
        <f>ECB!G10/ECB!G$13</f>
        <v>0.06549555856365151</v>
      </c>
      <c r="H17" s="317">
        <f>ECB!H10/ECB!H$13</f>
        <v>0.06868241188146662</v>
      </c>
      <c r="I17" s="318">
        <f>ECB!I10/ECB!I$13</f>
        <v>0.06708256161691631</v>
      </c>
      <c r="J17" s="190">
        <f>ECB!J10/ECB!J$13</f>
        <v>0.050636895661380445</v>
      </c>
      <c r="K17" s="191">
        <f>ECB!K10/ECB!K$13</f>
        <v>0.05343147745859188</v>
      </c>
      <c r="L17" s="459">
        <f>ECB!L10/ECB!L$13</f>
        <v>0.05158268194952939</v>
      </c>
      <c r="M17" s="190">
        <f>ECB!M10/ECB!M$13</f>
        <v>0.05000670328239922</v>
      </c>
      <c r="N17" s="192">
        <f>ECB!N10/ECB!N$13</f>
        <v>0.052054276870052214</v>
      </c>
      <c r="O17" s="192">
        <f>ECB!O10/ECB!O$13</f>
        <v>0.050810070084393054</v>
      </c>
      <c r="P17" s="454">
        <f>ECB!P10/ECB!P$13</f>
        <v>0.05140509042132354</v>
      </c>
      <c r="Q17" s="107">
        <f>ECB!Q10/ECB!Q$13</f>
        <v>0.06788909097657846</v>
      </c>
      <c r="R17" s="108">
        <f>ECB!R10/ECB!R$13</f>
        <v>0.05886538954199994</v>
      </c>
      <c r="S17" s="437">
        <f>ECB!S10/ECB!S$13</f>
        <v>0.059707212385989125</v>
      </c>
      <c r="T17" s="438">
        <f>ECB!T10/ECB!T$13</f>
        <v>0.0626114548605892</v>
      </c>
      <c r="U17" s="443">
        <f>ECB!U10/ECB!U$13</f>
        <v>0.06278193066116768</v>
      </c>
      <c r="V17" s="109">
        <f>ECB!V10/ECB!V$13</f>
        <v>0.06112122228154529</v>
      </c>
      <c r="W17" s="109">
        <f>ECB!W10/ECB!W$13</f>
        <v>0.06186630355074135</v>
      </c>
    </row>
    <row r="18" spans="1:23" ht="16.5" customHeight="1">
      <c r="A18" s="126"/>
      <c r="B18" s="122" t="s">
        <v>18</v>
      </c>
      <c r="C18" s="319">
        <f>ECB!C11/ECB!C$13</f>
        <v>0.31323142928045167</v>
      </c>
      <c r="D18" s="656">
        <f>ECB!D11/ECB!D$13</f>
        <v>0.34684162207786007</v>
      </c>
      <c r="E18" s="1251">
        <f>ECB!E11/ECB!E$13</f>
        <v>0.2603951915450491</v>
      </c>
      <c r="F18" s="712"/>
      <c r="G18" s="320">
        <f>ECB!G11/ECB!G$13</f>
        <v>0.33066540420193485</v>
      </c>
      <c r="H18" s="320">
        <f>ECB!H11/ECB!H$13</f>
        <v>0.3084934155680615</v>
      </c>
      <c r="I18" s="321">
        <f>ECB!I11/ECB!I$13</f>
        <v>0.3196241010261007</v>
      </c>
      <c r="J18" s="193">
        <f>ECB!J11/ECB!J$13</f>
        <v>0.33457755298923014</v>
      </c>
      <c r="K18" s="194">
        <f>ECB!K11/ECB!K$13</f>
        <v>0.3282171364539706</v>
      </c>
      <c r="L18" s="460">
        <f>ECB!L11/ECB!L$13</f>
        <v>0.34115139703053554</v>
      </c>
      <c r="M18" s="193">
        <f>ECB!M11/ECB!M$13</f>
        <v>0.3520193557008547</v>
      </c>
      <c r="N18" s="195">
        <f>ECB!N11/ECB!N$13</f>
        <v>0.3313516195470966</v>
      </c>
      <c r="O18" s="195">
        <f>ECB!O11/ECB!O$13</f>
        <v>0.3464793332479656</v>
      </c>
      <c r="P18" s="455">
        <f>ECB!P11/ECB!P$13</f>
        <v>0.3392447662876912</v>
      </c>
      <c r="Q18" s="107">
        <f>ECB!Q11/ECB!Q$13</f>
        <v>0.13815374336513123</v>
      </c>
      <c r="R18" s="108">
        <f>ECB!R11/ECB!R$13</f>
        <v>0.252198912641257</v>
      </c>
      <c r="S18" s="437">
        <f>ECB!S11/ECB!S$13</f>
        <v>0.2974630183183874</v>
      </c>
      <c r="T18" s="439">
        <f>ECB!T11/ECB!T$13</f>
        <v>0.3077246429833393</v>
      </c>
      <c r="U18" s="443">
        <f>ECB!U11/ECB!U$13</f>
        <v>0.20270009021781155</v>
      </c>
      <c r="V18" s="109">
        <f>ECB!V11/ECB!V$13</f>
        <v>0.30245917099765823</v>
      </c>
      <c r="W18" s="109">
        <f>ECB!W11/ECB!W$13</f>
        <v>0.25770199181236303</v>
      </c>
    </row>
    <row r="19" spans="1:23" ht="16.5" customHeight="1" thickBot="1">
      <c r="A19" s="127"/>
      <c r="B19" s="128" t="s">
        <v>19</v>
      </c>
      <c r="C19" s="322">
        <f>ECB!C12/ECB!C$13</f>
        <v>0.07202443382388227</v>
      </c>
      <c r="D19" s="657">
        <f>ECB!D12/ECB!D$13</f>
        <v>0.09111168764716442</v>
      </c>
      <c r="E19" s="1252">
        <f>ECB!E12/ECB!E$13</f>
        <v>0.06634639777497767</v>
      </c>
      <c r="F19" s="713"/>
      <c r="G19" s="323">
        <f>ECB!G12/ECB!G$13</f>
        <v>0.0819252013226258</v>
      </c>
      <c r="H19" s="323">
        <f>ECB!H12/ECB!H$13</f>
        <v>0.058397993985676015</v>
      </c>
      <c r="I19" s="324">
        <f>ECB!I12/ECB!I$13</f>
        <v>0.07020902045235847</v>
      </c>
      <c r="J19" s="196">
        <f>ECB!J12/ECB!J$13</f>
        <v>0.062120598805097814</v>
      </c>
      <c r="K19" s="197">
        <f>ECB!K12/ECB!K$13</f>
        <v>0.05120761173517714</v>
      </c>
      <c r="L19" s="461">
        <f>ECB!L12/ECB!L$13</f>
        <v>0.04822031467633479</v>
      </c>
      <c r="M19" s="196">
        <f>ECB!M12/ECB!M$13</f>
        <v>0.0539289356768615</v>
      </c>
      <c r="N19" s="198">
        <f>ECB!N12/ECB!N$13</f>
        <v>0.05658565156583</v>
      </c>
      <c r="O19" s="198">
        <f>ECB!O12/ECB!O$13</f>
        <v>0.05101892382667624</v>
      </c>
      <c r="P19" s="456">
        <f>ECB!P12/ECB!P$13</f>
        <v>0.05368111491350327</v>
      </c>
      <c r="Q19" s="132">
        <f>ECB!Q12/ECB!Q$13</f>
        <v>0.1419397943654653</v>
      </c>
      <c r="R19" s="133">
        <f>ECB!R12/ECB!R$13</f>
        <v>0.10159118727050183</v>
      </c>
      <c r="S19" s="464">
        <f>ECB!S12/ECB!S$13</f>
        <v>0.07919802764364733</v>
      </c>
      <c r="T19" s="468">
        <f>ECB!T12/ECB!T$13</f>
        <v>0.05082779792679321</v>
      </c>
      <c r="U19" s="471">
        <f>ECB!U12/ECB!U$13</f>
        <v>0.11910362160072174</v>
      </c>
      <c r="V19" s="134">
        <f>ECB!V12/ECB!V$13</f>
        <v>0.06538520522620862</v>
      </c>
      <c r="W19" s="134">
        <f>ECB!W12/ECB!W$13</f>
        <v>0.08948611682673024</v>
      </c>
    </row>
    <row r="20" spans="1:23" ht="16.5" customHeight="1">
      <c r="A20" s="123"/>
      <c r="B20" s="124" t="s">
        <v>14</v>
      </c>
      <c r="C20" s="310">
        <f>AEC!C6/AEC!C$13</f>
        <v>0.2557011972911717</v>
      </c>
      <c r="D20" s="653">
        <f>AEC!D6/AEC!D$13</f>
        <v>0.23123290217949463</v>
      </c>
      <c r="E20" s="1248">
        <f>AEC!E6/AEC!E$13</f>
        <v>0.2758099939939317</v>
      </c>
      <c r="F20" s="709"/>
      <c r="G20" s="311">
        <f>AEC!G6/AEC!G$13</f>
        <v>0.24383388290308422</v>
      </c>
      <c r="H20" s="311">
        <f>AEC!H6/AEC!H$13</f>
        <v>0.30149818818192475</v>
      </c>
      <c r="I20" s="312">
        <f>AEC!I6/AEC!I$13</f>
        <v>0.2731482869561414</v>
      </c>
      <c r="J20" s="184">
        <f>AEC!J6/AEC!J$13</f>
        <v>0.23620085759959383</v>
      </c>
      <c r="K20" s="185">
        <f>AEC!K6/AEC!K$13</f>
        <v>0.2627642976273739</v>
      </c>
      <c r="L20" s="462">
        <f>AEC!L6/AEC!L$13</f>
        <v>0.26659773400509407</v>
      </c>
      <c r="M20" s="184">
        <f>AEC!M6/AEC!M$13</f>
        <v>0.25481058680949215</v>
      </c>
      <c r="N20" s="186">
        <f>AEC!N6/AEC!N$13</f>
        <v>0.2492009802928726</v>
      </c>
      <c r="O20" s="186">
        <f>AEC!O6/AEC!O$13</f>
        <v>0.2606424163894792</v>
      </c>
      <c r="P20" s="452">
        <f>AEC!P6/AEC!P$13</f>
        <v>0.25499347003917977</v>
      </c>
      <c r="Q20" s="129">
        <f>AEC!Q6/AEC!Q$13</f>
        <v>0.3027651056698632</v>
      </c>
      <c r="R20" s="130">
        <f>AEC!R6/AEC!R$13</f>
        <v>0.30813352139163147</v>
      </c>
      <c r="S20" s="465">
        <f>AEC!S6/AEC!S$13</f>
        <v>0.3158624062601891</v>
      </c>
      <c r="T20" s="466">
        <f>AEC!T6/AEC!T$13</f>
        <v>0.2026295341769314</v>
      </c>
      <c r="U20" s="469">
        <f>AEC!U6/AEC!U$13</f>
        <v>0.305436002994012</v>
      </c>
      <c r="V20" s="131">
        <f>AEC!V6/AEC!V$13</f>
        <v>0.25757034056758876</v>
      </c>
      <c r="W20" s="131">
        <f>AEC!W6/AEC!W$13</f>
        <v>0.2794985318450541</v>
      </c>
    </row>
    <row r="21" spans="1:23" ht="16.5" customHeight="1" thickBot="1">
      <c r="A21" s="125"/>
      <c r="B21" s="119" t="s">
        <v>15</v>
      </c>
      <c r="C21" s="313">
        <f>AEC!C7/AEC!C$13</f>
        <v>0.7442988027088284</v>
      </c>
      <c r="D21" s="654">
        <f>AEC!D7/AEC!D$13</f>
        <v>0.7687670978205055</v>
      </c>
      <c r="E21" s="1249">
        <f>AEC!E7/AEC!E$13</f>
        <v>0.7241900060060683</v>
      </c>
      <c r="F21" s="710"/>
      <c r="G21" s="314">
        <f>AEC!G7/AEC!G$13</f>
        <v>0.7571083437066366</v>
      </c>
      <c r="H21" s="314">
        <f>AEC!H7/AEC!H$13</f>
        <v>0.6975905863580746</v>
      </c>
      <c r="I21" s="315">
        <f>AEC!I7/AEC!I$13</f>
        <v>0.7268517130438585</v>
      </c>
      <c r="J21" s="187">
        <f>AEC!J7/AEC!J$13</f>
        <v>0.7637991424004063</v>
      </c>
      <c r="K21" s="188">
        <f>AEC!K7/AEC!K$13</f>
        <v>0.737235702372626</v>
      </c>
      <c r="L21" s="458">
        <f>AEC!L7/AEC!L$13</f>
        <v>0.7334022659949059</v>
      </c>
      <c r="M21" s="187">
        <f>AEC!M7/AEC!M$13</f>
        <v>0.7451894131905078</v>
      </c>
      <c r="N21" s="189">
        <f>AEC!N7/AEC!N$13</f>
        <v>0.7507990197071275</v>
      </c>
      <c r="O21" s="189">
        <f>AEC!O7/AEC!O$13</f>
        <v>0.7393575836105207</v>
      </c>
      <c r="P21" s="453">
        <f>AEC!P7/AEC!P$13</f>
        <v>0.7450065299608203</v>
      </c>
      <c r="Q21" s="104">
        <f>AEC!Q7/AEC!Q$13</f>
        <v>0.6972348943301369</v>
      </c>
      <c r="R21" s="105">
        <f>AEC!R7/AEC!R$13</f>
        <v>0.6918664786083686</v>
      </c>
      <c r="S21" s="463">
        <f>AEC!S7/AEC!S$13</f>
        <v>0.6841375937398109</v>
      </c>
      <c r="T21" s="467">
        <f>AEC!T7/AEC!T$13</f>
        <v>0.7973704658230687</v>
      </c>
      <c r="U21" s="470">
        <f>AEC!U7/AEC!U$13</f>
        <v>0.694563997005988</v>
      </c>
      <c r="V21" s="106">
        <f>AEC!V7/AEC!V$13</f>
        <v>0.7424296594324113</v>
      </c>
      <c r="W21" s="106">
        <f>AEC!W7/AEC!W$13</f>
        <v>0.7205014681549461</v>
      </c>
    </row>
    <row r="22" spans="1:23" ht="16.5" customHeight="1" thickTop="1">
      <c r="A22" s="126"/>
      <c r="B22" s="120" t="s">
        <v>16</v>
      </c>
      <c r="C22" s="316">
        <f>AEC!C8/AEC!C$13</f>
        <v>0.41309947265252456</v>
      </c>
      <c r="D22" s="655">
        <f>AEC!D8/AEC!D$13</f>
        <v>0.42801976908338096</v>
      </c>
      <c r="E22" s="1250">
        <f>AEC!E8/AEC!E$13</f>
        <v>0.38344854282418406</v>
      </c>
      <c r="F22" s="711"/>
      <c r="G22" s="317">
        <f>AEC!G8/AEC!G$13</f>
        <v>0.42033593304750855</v>
      </c>
      <c r="H22" s="317">
        <f>AEC!H8/AEC!H$13</f>
        <v>0.3686298087750009</v>
      </c>
      <c r="I22" s="318">
        <f>AEC!I8/AEC!I$13</f>
        <v>0.3940504482642892</v>
      </c>
      <c r="J22" s="190">
        <f>AEC!J8/AEC!J$13</f>
        <v>0.44423024288077295</v>
      </c>
      <c r="K22" s="191">
        <f>AEC!K8/AEC!K$13</f>
        <v>0.41805480257086214</v>
      </c>
      <c r="L22" s="459">
        <f>AEC!L8/AEC!L$13</f>
        <v>0.40026588312320854</v>
      </c>
      <c r="M22" s="190">
        <f>AEC!M8/AEC!M$13</f>
        <v>0.41398021814769936</v>
      </c>
      <c r="N22" s="192">
        <f>AEC!N8/AEC!N$13</f>
        <v>0.43142000688635485</v>
      </c>
      <c r="O22" s="192">
        <f>AEC!O8/AEC!O$13</f>
        <v>0.4071948897439342</v>
      </c>
      <c r="P22" s="454">
        <f>AEC!P8/AEC!P$13</f>
        <v>0.41915548506708955</v>
      </c>
      <c r="Q22" s="107">
        <f>AEC!Q8/AEC!Q$13</f>
        <v>0.403779908760823</v>
      </c>
      <c r="R22" s="108">
        <f>AEC!R8/AEC!R$13</f>
        <v>0.422425952045134</v>
      </c>
      <c r="S22" s="437">
        <f>AEC!S8/AEC!S$13</f>
        <v>0.39183240952070425</v>
      </c>
      <c r="T22" s="439">
        <f>AEC!T8/AEC!T$13</f>
        <v>0.4069199293970188</v>
      </c>
      <c r="U22" s="443">
        <f>AEC!U8/AEC!U$13</f>
        <v>0.4130566991017964</v>
      </c>
      <c r="V22" s="109">
        <f>AEC!V8/AEC!V$13</f>
        <v>0.39959943585844365</v>
      </c>
      <c r="W22" s="109">
        <f>AEC!W8/AEC!W$13</f>
        <v>0.40576446998755544</v>
      </c>
    </row>
    <row r="23" spans="1:23" ht="16.5" customHeight="1">
      <c r="A23" s="126" t="s">
        <v>69</v>
      </c>
      <c r="B23" s="121" t="s">
        <v>17</v>
      </c>
      <c r="C23" s="316">
        <f>AEC!C9/AEC!C$13</f>
        <v>0.12564380040103898</v>
      </c>
      <c r="D23" s="655">
        <f>AEC!D9/AEC!D$13</f>
        <v>0.12269580353878783</v>
      </c>
      <c r="E23" s="1250">
        <f>AEC!E9/AEC!E$13</f>
        <v>0.12762729987603721</v>
      </c>
      <c r="F23" s="711"/>
      <c r="G23" s="317">
        <f>AEC!G9/AEC!G$13</f>
        <v>0.12421399887952905</v>
      </c>
      <c r="H23" s="317">
        <f>AEC!H9/AEC!H$13</f>
        <v>0.13327001133777086</v>
      </c>
      <c r="I23" s="318">
        <f>AEC!I9/AEC!I$13</f>
        <v>0.12881774129915433</v>
      </c>
      <c r="J23" s="190">
        <f>AEC!J9/AEC!J$13</f>
        <v>0.12561731700641415</v>
      </c>
      <c r="K23" s="191">
        <f>AEC!K9/AEC!K$13</f>
        <v>0.12737190178412536</v>
      </c>
      <c r="L23" s="459">
        <f>AEC!L9/AEC!L$13</f>
        <v>0.12614277843871513</v>
      </c>
      <c r="M23" s="190">
        <f>AEC!M9/AEC!M$13</f>
        <v>0.13434067008092576</v>
      </c>
      <c r="N23" s="192">
        <f>AEC!N9/AEC!N$13</f>
        <v>0.1264760091548012</v>
      </c>
      <c r="O23" s="192">
        <f>AEC!O9/AEC!O$13</f>
        <v>0.13028466686155377</v>
      </c>
      <c r="P23" s="454">
        <f>AEC!P9/AEC!P$13</f>
        <v>0.12840422957462255</v>
      </c>
      <c r="Q23" s="107">
        <f>AEC!Q9/AEC!Q$13</f>
        <v>0.10655432455078671</v>
      </c>
      <c r="R23" s="108">
        <f>AEC!R9/AEC!R$13</f>
        <v>0.10418429713211096</v>
      </c>
      <c r="S23" s="437">
        <f>AEC!S9/AEC!S$13</f>
        <v>0.10266547114444081</v>
      </c>
      <c r="T23" s="440">
        <f>AEC!T9/AEC!T$13</f>
        <v>0.10839170585727904</v>
      </c>
      <c r="U23" s="443">
        <f>AEC!U9/AEC!U$13</f>
        <v>0.1053751871257485</v>
      </c>
      <c r="V23" s="109">
        <f>AEC!V9/AEC!V$13</f>
        <v>0.10561332580811643</v>
      </c>
      <c r="W23" s="109">
        <f>AEC!W9/AEC!W$13</f>
        <v>0.10550422984427064</v>
      </c>
    </row>
    <row r="24" spans="1:23" ht="16.5" customHeight="1">
      <c r="A24" s="125"/>
      <c r="B24" s="121" t="s">
        <v>25</v>
      </c>
      <c r="C24" s="316">
        <f>AEC!C10/AEC!C$13</f>
        <v>0.18564144982909123</v>
      </c>
      <c r="D24" s="655">
        <f>AEC!D10/AEC!D$13</f>
        <v>0.15978195480214907</v>
      </c>
      <c r="E24" s="1250">
        <f>AEC!E10/AEC!E$13</f>
        <v>0.1667933496410458</v>
      </c>
      <c r="F24" s="711"/>
      <c r="G24" s="317">
        <f>AEC!G10/AEC!G$13</f>
        <v>0.17309939260764418</v>
      </c>
      <c r="H24" s="317">
        <f>AEC!H10/AEC!H$13</f>
        <v>0.15977083443340018</v>
      </c>
      <c r="I24" s="318">
        <f>AEC!I10/AEC!I$13</f>
        <v>0.1663236456724281</v>
      </c>
      <c r="J24" s="190">
        <f>AEC!J10/AEC!J$13</f>
        <v>0.17263456023228968</v>
      </c>
      <c r="K24" s="191">
        <f>AEC!K10/AEC!K$13</f>
        <v>0.1659762199386668</v>
      </c>
      <c r="L24" s="459">
        <f>AEC!L10/AEC!L$13</f>
        <v>0.18190637400892665</v>
      </c>
      <c r="M24" s="190">
        <f>AEC!M10/AEC!M$13</f>
        <v>0.17190664216740295</v>
      </c>
      <c r="N24" s="192">
        <f>AEC!N10/AEC!N$13</f>
        <v>0.16937597472302676</v>
      </c>
      <c r="O24" s="192">
        <f>AEC!O10/AEC!O$13</f>
        <v>0.17685412699792208</v>
      </c>
      <c r="P24" s="454">
        <f>AEC!P10/AEC!P$13</f>
        <v>0.17316196102823386</v>
      </c>
      <c r="Q24" s="107">
        <f>AEC!Q10/AEC!Q$13</f>
        <v>0.17791639512149707</v>
      </c>
      <c r="R24" s="108">
        <f>AEC!R10/AEC!R$13</f>
        <v>0.1526563234602727</v>
      </c>
      <c r="S24" s="437">
        <f>AEC!S10/AEC!S$13</f>
        <v>0.18283338767525267</v>
      </c>
      <c r="T24" s="438">
        <f>AEC!T10/AEC!T$13</f>
        <v>0.17679180835248956</v>
      </c>
      <c r="U24" s="443">
        <f>AEC!U10/AEC!U$13</f>
        <v>0.16534898952095808</v>
      </c>
      <c r="V24" s="109">
        <f>AEC!V10/AEC!V$13</f>
        <v>0.17972319421031419</v>
      </c>
      <c r="W24" s="109">
        <f>AEC!W10/AEC!W$13</f>
        <v>0.1731380913639021</v>
      </c>
    </row>
    <row r="25" spans="1:23" ht="16.5" customHeight="1">
      <c r="A25" s="126"/>
      <c r="B25" s="122" t="s">
        <v>18</v>
      </c>
      <c r="C25" s="319">
        <f>AEC!C11/AEC!C$13</f>
        <v>0.019914079826173575</v>
      </c>
      <c r="D25" s="656">
        <f>AEC!D11/AEC!D$13</f>
        <v>0.02747537905608741</v>
      </c>
      <c r="E25" s="1251">
        <f>AEC!E11/AEC!E$13</f>
        <v>0.0319489202793666</v>
      </c>
      <c r="F25" s="712"/>
      <c r="G25" s="320">
        <f>AEC!G11/AEC!G$13</f>
        <v>0.023581369056348334</v>
      </c>
      <c r="H25" s="320">
        <f>AEC!H11/AEC!H$13</f>
        <v>0.029646569399998306</v>
      </c>
      <c r="I25" s="321">
        <f>AEC!I11/AEC!I$13</f>
        <v>0.026664693006524118</v>
      </c>
      <c r="J25" s="193">
        <f>AEC!J11/AEC!J$13</f>
        <v>0.021317022280929316</v>
      </c>
      <c r="K25" s="194">
        <f>AEC!K11/AEC!K$13</f>
        <v>0.025832778078971656</v>
      </c>
      <c r="L25" s="460">
        <f>AEC!L11/AEC!L$13</f>
        <v>0.025087230424055636</v>
      </c>
      <c r="M25" s="193">
        <f>AEC!M11/AEC!M$13</f>
        <v>0.024961882794479848</v>
      </c>
      <c r="N25" s="195">
        <f>AEC!N11/AEC!N$13</f>
        <v>0.023527028942944523</v>
      </c>
      <c r="O25" s="195">
        <f>AEC!O11/AEC!O$13</f>
        <v>0.025023900007110748</v>
      </c>
      <c r="P25" s="455">
        <f>AEC!P11/AEC!P$13</f>
        <v>0.024284854290874253</v>
      </c>
      <c r="Q25" s="107">
        <f>AEC!Q11/AEC!Q$13</f>
        <v>0.008984265897030072</v>
      </c>
      <c r="R25" s="108">
        <f>AEC!R11/AEC!R$13</f>
        <v>0.01227080394922426</v>
      </c>
      <c r="S25" s="437">
        <f>AEC!S11/AEC!S$13</f>
        <v>0.006806325399413107</v>
      </c>
      <c r="T25" s="439">
        <f>AEC!T11/AEC!T$13</f>
        <v>0.028492387140633034</v>
      </c>
      <c r="U25" s="443">
        <f>AEC!U11/AEC!U$13</f>
        <v>0.010619386227544911</v>
      </c>
      <c r="V25" s="109">
        <f>AEC!V11/AEC!V$13</f>
        <v>0.01797026845212924</v>
      </c>
      <c r="W25" s="109">
        <f>AEC!W11/AEC!W$13</f>
        <v>0.014602686279280786</v>
      </c>
    </row>
    <row r="26" spans="1:23" ht="16.5" customHeight="1" thickBot="1">
      <c r="A26" s="127"/>
      <c r="B26" s="128" t="s">
        <v>19</v>
      </c>
      <c r="C26" s="322">
        <f>AEC!C12/AEC!C$13</f>
        <v>0</v>
      </c>
      <c r="D26" s="657">
        <f>AEC!D12/AEC!D$13</f>
        <v>0.03079419134010024</v>
      </c>
      <c r="E26" s="1252">
        <f>AEC!E12/AEC!E$13</f>
        <v>0.014371893385434684</v>
      </c>
      <c r="F26" s="713"/>
      <c r="G26" s="323">
        <f>AEC!G12/AEC!G$13</f>
        <v>0.014935423505885696</v>
      </c>
      <c r="H26" s="323">
        <f>AEC!H12/AEC!H$13</f>
        <v>0.00718458787190488</v>
      </c>
      <c r="I26" s="324">
        <f>AEC!I12/AEC!I$13</f>
        <v>0.010995184801462757</v>
      </c>
      <c r="J26" s="196">
        <f>AEC!J12/AEC!J$13</f>
        <v>0</v>
      </c>
      <c r="K26" s="197">
        <f>AEC!K12/AEC!K$13</f>
        <v>0</v>
      </c>
      <c r="L26" s="461">
        <f>AEC!L12/AEC!L$13</f>
        <v>0</v>
      </c>
      <c r="M26" s="196">
        <f>AEC!M12/AEC!M$13</f>
        <v>0</v>
      </c>
      <c r="N26" s="198">
        <f>AEC!N12/AEC!N$13</f>
        <v>0</v>
      </c>
      <c r="O26" s="198">
        <f>AEC!O12/AEC!O$13</f>
        <v>0</v>
      </c>
      <c r="P26" s="456">
        <f>AEC!P12/AEC!P$13</f>
        <v>0</v>
      </c>
      <c r="Q26" s="132">
        <f>AEC!Q12/AEC!Q$13</f>
        <v>0</v>
      </c>
      <c r="R26" s="133">
        <f>AEC!R12/AEC!R$13</f>
        <v>0.00032910202162670434</v>
      </c>
      <c r="S26" s="464">
        <f>AEC!S12/AEC!S$13</f>
        <v>0</v>
      </c>
      <c r="T26" s="468">
        <f>AEC!T12/AEC!T$13</f>
        <v>0.07677463507564837</v>
      </c>
      <c r="U26" s="471">
        <f>AEC!U12/AEC!U$13</f>
        <v>0.00016373502994011978</v>
      </c>
      <c r="V26" s="134">
        <f>AEC!V12/AEC!V$13</f>
        <v>0.03952343510340782</v>
      </c>
      <c r="W26" s="134">
        <f>AEC!W12/AEC!W$13</f>
        <v>0.021491990679937005</v>
      </c>
    </row>
    <row r="27" spans="1:23" ht="16.5" customHeight="1">
      <c r="A27" s="123"/>
      <c r="B27" s="124" t="s">
        <v>14</v>
      </c>
      <c r="C27" s="310">
        <f>SSB!C6/SSB!C$13</f>
        <v>0.9824545000537696</v>
      </c>
      <c r="D27" s="653">
        <f>SSB!D6/SSB!D$13</f>
        <v>0.929433966054007</v>
      </c>
      <c r="E27" s="1248">
        <f>SSB!E6/SSB!E$13</f>
        <v>0.9363462057699471</v>
      </c>
      <c r="F27" s="709"/>
      <c r="G27" s="311">
        <f>SSB!G6/SSB!G$13</f>
        <v>0.9516766066589198</v>
      </c>
      <c r="H27" s="311">
        <f>SSB!H6/SSB!H$13</f>
        <v>0.9739618049254171</v>
      </c>
      <c r="I27" s="312">
        <f>SSB!I6/SSB!I$13</f>
        <v>0.9655207871560351</v>
      </c>
      <c r="J27" s="184">
        <f>SSB!J6/SSB!J$13</f>
        <v>0.96594910116184</v>
      </c>
      <c r="K27" s="185">
        <f>SSB!K6/SSB!K$13</f>
        <v>0.9651575479366736</v>
      </c>
      <c r="L27" s="462">
        <f>SSB!L6/SSB!L$13</f>
        <v>0.9599073654581566</v>
      </c>
      <c r="M27" s="184">
        <f>SSB!M6/SSB!M$13</f>
        <v>0.9847780064592486</v>
      </c>
      <c r="N27" s="186">
        <f>SSB!N6/SSB!N$13</f>
        <v>0.96548890689764</v>
      </c>
      <c r="O27" s="186">
        <f>SSB!O6/SSB!O$13</f>
        <v>0.9763774027329013</v>
      </c>
      <c r="P27" s="452">
        <f>SSB!P6/SSB!P$13</f>
        <v>0.9721903004059389</v>
      </c>
      <c r="Q27" s="129">
        <f>SSB!Q6/SSB!Q$13</f>
        <v>0.9964829170255526</v>
      </c>
      <c r="R27" s="130">
        <f>SSB!R6/SSB!R$13</f>
        <v>0.947659616137877</v>
      </c>
      <c r="S27" s="465">
        <f>SSB!S6/SSB!S$13</f>
        <v>0.9870268213810157</v>
      </c>
      <c r="T27" s="466">
        <f>SSB!T6/SSB!T$13</f>
        <v>0.9412955775869684</v>
      </c>
      <c r="U27" s="469">
        <f>SSB!U6/SSB!U$13</f>
        <v>0.9690379008746356</v>
      </c>
      <c r="V27" s="131">
        <f>SSB!V6/SSB!V$13</f>
        <v>0.9580867368301342</v>
      </c>
      <c r="W27" s="131">
        <f>SSB!W6/SSB!W$13</f>
        <v>0.961634115919656</v>
      </c>
    </row>
    <row r="28" spans="1:23" ht="16.5" customHeight="1" thickBot="1">
      <c r="A28" s="125"/>
      <c r="B28" s="119" t="s">
        <v>15</v>
      </c>
      <c r="C28" s="313">
        <f>SSB!C7/SSB!C$13</f>
        <v>0.017545499946230482</v>
      </c>
      <c r="D28" s="654">
        <f>SSB!D7/SSB!D$13</f>
        <v>0.07056603394599283</v>
      </c>
      <c r="E28" s="1249">
        <f>SSB!E7/SSB!E$13</f>
        <v>0.06365379423005295</v>
      </c>
      <c r="F28" s="710"/>
      <c r="G28" s="314">
        <f>SSB!G7/SSB!G$13</f>
        <v>0.04832339334107875</v>
      </c>
      <c r="H28" s="314">
        <f>SSB!H7/SSB!H$13</f>
        <v>0.026038195074584033</v>
      </c>
      <c r="I28" s="315">
        <f>SSB!I7/SSB!I$13</f>
        <v>0.03447921284396503</v>
      </c>
      <c r="J28" s="187">
        <f>SSB!J7/SSB!J$13</f>
        <v>0.03405089883816</v>
      </c>
      <c r="K28" s="188">
        <f>SSB!K7/SSB!K$13</f>
        <v>0.03484245206332649</v>
      </c>
      <c r="L28" s="458">
        <f>SSB!L7/SSB!L$13</f>
        <v>0.04009263454184356</v>
      </c>
      <c r="M28" s="187">
        <f>SSB!M7/SSB!M$13</f>
        <v>0.015221993540751233</v>
      </c>
      <c r="N28" s="189">
        <f>SSB!N7/SSB!N$13</f>
        <v>0.03451109310236012</v>
      </c>
      <c r="O28" s="189">
        <f>SSB!O7/SSB!O$13</f>
        <v>0.023622597267098512</v>
      </c>
      <c r="P28" s="453">
        <f>SSB!P7/SSB!P$13</f>
        <v>0.027809699594061103</v>
      </c>
      <c r="Q28" s="104">
        <f>SSB!Q7/SSB!Q$13</f>
        <v>0.003517082974447315</v>
      </c>
      <c r="R28" s="105">
        <f>SSB!R7/SSB!R$13</f>
        <v>0.05234038386212299</v>
      </c>
      <c r="S28" s="463">
        <f>SSB!S7/SSB!S$13</f>
        <v>0.012973178618984211</v>
      </c>
      <c r="T28" s="467">
        <f>SSB!T7/SSB!T$13</f>
        <v>0.05870442241303169</v>
      </c>
      <c r="U28" s="470">
        <f>SSB!U7/SSB!U$13</f>
        <v>0.03259475218658892</v>
      </c>
      <c r="V28" s="106">
        <f>SSB!V7/SSB!V$13</f>
        <v>0.04191326316986577</v>
      </c>
      <c r="W28" s="106">
        <f>SSB!W7/SSB!W$13</f>
        <v>0.0388947446933616</v>
      </c>
    </row>
    <row r="29" spans="1:23" ht="16.5" customHeight="1" thickTop="1">
      <c r="A29" s="126"/>
      <c r="B29" s="120" t="s">
        <v>16</v>
      </c>
      <c r="C29" s="316">
        <f>SSB!C8/SSB!C$13</f>
        <v>0.016637559395151175</v>
      </c>
      <c r="D29" s="655">
        <f>SSB!D8/SSB!D$13</f>
        <v>0.006910041800714753</v>
      </c>
      <c r="E29" s="1250">
        <f>SSB!E8/SSB!E$13</f>
        <v>0.004294885927689719</v>
      </c>
      <c r="F29" s="711"/>
      <c r="G29" s="317">
        <f>SSB!G8/SSB!G$13</f>
        <v>0.010990832043830678</v>
      </c>
      <c r="H29" s="317">
        <f>SSB!H8/SSB!H$13</f>
        <v>0.004085499811190579</v>
      </c>
      <c r="I29" s="318">
        <f>SSB!I8/SSB!I$13</f>
        <v>0.006701048992407833</v>
      </c>
      <c r="J29" s="190">
        <f>SSB!J8/SSB!J$13</f>
        <v>0.018649692348727737</v>
      </c>
      <c r="K29" s="191">
        <f>SSB!K8/SSB!K$13</f>
        <v>0.011245326533659407</v>
      </c>
      <c r="L29" s="459">
        <f>SSB!L8/SSB!L$13</f>
        <v>0.012093669149304672</v>
      </c>
      <c r="M29" s="190">
        <f>SSB!M8/SSB!M$13</f>
        <v>0.007365989907796523</v>
      </c>
      <c r="N29" s="192">
        <f>SSB!N8/SSB!N$13</f>
        <v>0.014344932327799024</v>
      </c>
      <c r="O29" s="192">
        <f>SSB!O8/SSB!O$13</f>
        <v>0.008962867119423023</v>
      </c>
      <c r="P29" s="454">
        <f>SSB!P8/SSB!P$13</f>
        <v>0.011032506314662162</v>
      </c>
      <c r="Q29" s="107">
        <f>SSB!Q8/SSB!Q$13</f>
        <v>0.003517082974447315</v>
      </c>
      <c r="R29" s="108">
        <f>SSB!R8/SSB!R$13</f>
        <v>0.004602428515471994</v>
      </c>
      <c r="S29" s="437">
        <f>SSB!S8/SSB!S$13</f>
        <v>0.006239299980977743</v>
      </c>
      <c r="T29" s="439">
        <f>SSB!T8/SSB!T$13</f>
        <v>0.003924803368063606</v>
      </c>
      <c r="U29" s="443">
        <f>SSB!U8/SSB!U$13</f>
        <v>0.004169096209912536</v>
      </c>
      <c r="V29" s="109">
        <f>SSB!V8/SSB!V$13</f>
        <v>0.0047746180236682275</v>
      </c>
      <c r="W29" s="109">
        <f>SSB!W8/SSB!W$13</f>
        <v>0.004578473083126972</v>
      </c>
    </row>
    <row r="30" spans="1:23" ht="16.5" customHeight="1">
      <c r="A30" s="126" t="s">
        <v>70</v>
      </c>
      <c r="B30" s="121" t="s">
        <v>17</v>
      </c>
      <c r="C30" s="316">
        <f>SSB!C9/SSB!C$13</f>
        <v>0</v>
      </c>
      <c r="D30" s="655">
        <f>SSB!D9/SSB!D$13</f>
        <v>0</v>
      </c>
      <c r="E30" s="1250">
        <f>SSB!E9/SSB!E$13</f>
        <v>0</v>
      </c>
      <c r="F30" s="711"/>
      <c r="G30" s="317">
        <f>SSB!G9/SSB!G$13</f>
        <v>0</v>
      </c>
      <c r="H30" s="317">
        <f>SSB!H9/SSB!H$13</f>
        <v>0</v>
      </c>
      <c r="I30" s="318">
        <f>SSB!I9/SSB!I$13</f>
        <v>0</v>
      </c>
      <c r="J30" s="190">
        <f>SSB!J9/SSB!J$13</f>
        <v>0</v>
      </c>
      <c r="K30" s="191">
        <f>SSB!K9/SSB!K$13</f>
        <v>0</v>
      </c>
      <c r="L30" s="459">
        <f>SSB!L9/SSB!L$13</f>
        <v>0</v>
      </c>
      <c r="M30" s="190">
        <f>SSB!M9/SSB!M$13</f>
        <v>0</v>
      </c>
      <c r="N30" s="192">
        <f>SSB!N9/SSB!N$13</f>
        <v>0</v>
      </c>
      <c r="O30" s="192">
        <f>SSB!O9/SSB!O$13</f>
        <v>0</v>
      </c>
      <c r="P30" s="454">
        <f>SSB!P9/SSB!P$13</f>
        <v>0</v>
      </c>
      <c r="Q30" s="107">
        <f>SSB!Q9/SSB!Q$13</f>
        <v>0</v>
      </c>
      <c r="R30" s="108">
        <f>SSB!R9/SSB!R$13</f>
        <v>0</v>
      </c>
      <c r="S30" s="437">
        <f>SSB!S9/SSB!S$13</f>
        <v>0</v>
      </c>
      <c r="T30" s="440">
        <f>SSB!T9/SSB!T$13</f>
        <v>0</v>
      </c>
      <c r="U30" s="443">
        <f>SSB!U9/SSB!U$13</f>
        <v>0</v>
      </c>
      <c r="V30" s="109">
        <f>SSB!V9/SSB!V$13</f>
        <v>0</v>
      </c>
      <c r="W30" s="109">
        <f>SSB!W9/SSB!W$13</f>
        <v>0</v>
      </c>
    </row>
    <row r="31" spans="1:23" ht="16.5" customHeight="1">
      <c r="A31" s="125"/>
      <c r="B31" s="121" t="s">
        <v>25</v>
      </c>
      <c r="C31" s="316">
        <f>SSB!C10/SSB!C$13</f>
        <v>0</v>
      </c>
      <c r="D31" s="655">
        <f>SSB!D10/SSB!D$13</f>
        <v>0</v>
      </c>
      <c r="E31" s="1250">
        <f>SSB!E10/SSB!E$13</f>
        <v>0</v>
      </c>
      <c r="F31" s="711"/>
      <c r="G31" s="317">
        <f>SSB!G10/SSB!G$13</f>
        <v>0</v>
      </c>
      <c r="H31" s="317">
        <f>SSB!H10/SSB!H$13</f>
        <v>0</v>
      </c>
      <c r="I31" s="318">
        <f>SSB!I10/SSB!I$13</f>
        <v>0</v>
      </c>
      <c r="J31" s="190">
        <f>SSB!J10/SSB!J$13</f>
        <v>0</v>
      </c>
      <c r="K31" s="191">
        <f>SSB!K10/SSB!K$13</f>
        <v>0</v>
      </c>
      <c r="L31" s="459">
        <f>SSB!L10/SSB!L$13</f>
        <v>0</v>
      </c>
      <c r="M31" s="190">
        <f>SSB!M10/SSB!M$13</f>
        <v>0</v>
      </c>
      <c r="N31" s="192">
        <f>SSB!N10/SSB!N$13</f>
        <v>0</v>
      </c>
      <c r="O31" s="192">
        <f>SSB!O10/SSB!O$13</f>
        <v>0</v>
      </c>
      <c r="P31" s="454">
        <f>SSB!P10/SSB!P$13</f>
        <v>0</v>
      </c>
      <c r="Q31" s="107">
        <f>SSB!Q10/SSB!Q$13</f>
        <v>0</v>
      </c>
      <c r="R31" s="108">
        <f>SSB!R10/SSB!R$13</f>
        <v>0</v>
      </c>
      <c r="S31" s="437">
        <f>SSB!S10/SSB!S$13</f>
        <v>0</v>
      </c>
      <c r="T31" s="438">
        <f>SSB!T10/SSB!T$13</f>
        <v>0</v>
      </c>
      <c r="U31" s="443">
        <f>SSB!U10/SSB!U$13</f>
        <v>0</v>
      </c>
      <c r="V31" s="109">
        <f>SSB!V10/SSB!V$13</f>
        <v>0</v>
      </c>
      <c r="W31" s="109">
        <f>SSB!W10/SSB!W$13</f>
        <v>0</v>
      </c>
    </row>
    <row r="32" spans="1:23" ht="16.5" customHeight="1">
      <c r="A32" s="126"/>
      <c r="B32" s="122" t="s">
        <v>18</v>
      </c>
      <c r="C32" s="319">
        <f>SSB!C11/SSB!C$13</f>
        <v>0</v>
      </c>
      <c r="D32" s="656">
        <f>SSB!D11/SSB!D$13</f>
        <v>0.00018524137529328828</v>
      </c>
      <c r="E32" s="1251">
        <f>SSB!E11/SSB!E$13</f>
        <v>7.598454825891907E-06</v>
      </c>
      <c r="F32" s="712"/>
      <c r="G32" s="320">
        <f>SSB!G11/SSB!G$13</f>
        <v>0.00010753077856811979</v>
      </c>
      <c r="H32" s="320">
        <f>SSB!H11/SSB!H$13</f>
        <v>-3.426838823755964E-05</v>
      </c>
      <c r="I32" s="321">
        <f>SSB!I11/SSB!I$13</f>
        <v>1.9441220821190173E-05</v>
      </c>
      <c r="J32" s="193">
        <f>SSB!J11/SSB!J$13</f>
        <v>0</v>
      </c>
      <c r="K32" s="194">
        <f>SSB!K11/SSB!K$13</f>
        <v>0</v>
      </c>
      <c r="L32" s="460">
        <f>SSB!L11/SSB!L$13</f>
        <v>0</v>
      </c>
      <c r="M32" s="193">
        <f>SSB!M11/SSB!M$13</f>
        <v>0</v>
      </c>
      <c r="N32" s="195">
        <f>SSB!N11/SSB!N$13</f>
        <v>0</v>
      </c>
      <c r="O32" s="195">
        <f>SSB!O11/SSB!O$13</f>
        <v>0</v>
      </c>
      <c r="P32" s="455">
        <f>SSB!P11/SSB!P$13</f>
        <v>0</v>
      </c>
      <c r="Q32" s="107">
        <f>SSB!Q11/SSB!Q$13</f>
        <v>0</v>
      </c>
      <c r="R32" s="108">
        <f>SSB!R11/SSB!R$13</f>
        <v>0</v>
      </c>
      <c r="S32" s="437">
        <f>SSB!S11/SSB!S$13</f>
        <v>0</v>
      </c>
      <c r="T32" s="439">
        <f>SSB!T11/SSB!T$13</f>
        <v>0</v>
      </c>
      <c r="U32" s="443">
        <f>SSB!U11/SSB!U$13</f>
        <v>0</v>
      </c>
      <c r="V32" s="109">
        <f>SSB!V11/SSB!V$13</f>
        <v>0</v>
      </c>
      <c r="W32" s="109">
        <f>SSB!W11/SSB!W$13</f>
        <v>0</v>
      </c>
    </row>
    <row r="33" spans="1:23" ht="16.5" customHeight="1" thickBot="1">
      <c r="A33" s="127"/>
      <c r="B33" s="128" t="s">
        <v>19</v>
      </c>
      <c r="C33" s="322">
        <f>SSB!C12/SSB!C$13</f>
        <v>0.0009079405510793042</v>
      </c>
      <c r="D33" s="657">
        <f>SSB!D12/SSB!D$13</f>
        <v>0.06347075076998478</v>
      </c>
      <c r="E33" s="1252">
        <f>SSB!E12/SSB!E$13</f>
        <v>0.059351309847537344</v>
      </c>
      <c r="F33" s="713"/>
      <c r="G33" s="323">
        <f>SSB!G12/SSB!G$13</f>
        <v>0.03722503051867995</v>
      </c>
      <c r="H33" s="323">
        <f>SSB!H12/SSB!H$13</f>
        <v>0.021986963651631015</v>
      </c>
      <c r="I33" s="324">
        <f>SSB!I12/SSB!I$13</f>
        <v>0.027758722630736005</v>
      </c>
      <c r="J33" s="196">
        <f>SSB!J12/SSB!J$13</f>
        <v>0.01540120648943227</v>
      </c>
      <c r="K33" s="197">
        <f>SSB!K12/SSB!K$13</f>
        <v>0.023597125529667085</v>
      </c>
      <c r="L33" s="461">
        <f>SSB!L12/SSB!L$13</f>
        <v>0.027998965392538884</v>
      </c>
      <c r="M33" s="196">
        <f>SSB!M12/SSB!M$13</f>
        <v>0.007856003632954708</v>
      </c>
      <c r="N33" s="198">
        <f>SSB!N12/SSB!N$13</f>
        <v>0.020166160774561105</v>
      </c>
      <c r="O33" s="198">
        <f>SSB!O12/SSB!O$13</f>
        <v>0.014659730147675487</v>
      </c>
      <c r="P33" s="456">
        <f>SSB!P12/SSB!P$13</f>
        <v>0.01677719327939894</v>
      </c>
      <c r="Q33" s="132">
        <f>SSB!Q12/SSB!Q$13</f>
        <v>0</v>
      </c>
      <c r="R33" s="133">
        <f>SSB!R12/SSB!R$13</f>
        <v>0.047737955346651</v>
      </c>
      <c r="S33" s="464">
        <f>SSB!S12/SSB!S$13</f>
        <v>0.006733878638006467</v>
      </c>
      <c r="T33" s="468">
        <f>SSB!T12/SSB!T$13</f>
        <v>0.05477961904496808</v>
      </c>
      <c r="U33" s="471">
        <f>SSB!U12/SSB!U$13</f>
        <v>0.028425655976676383</v>
      </c>
      <c r="V33" s="134">
        <f>SSB!V12/SSB!V$13</f>
        <v>0.03713864514619754</v>
      </c>
      <c r="W33" s="134">
        <f>SSB!W12/SSB!W$13</f>
        <v>0.03431627161023462</v>
      </c>
    </row>
    <row r="34" spans="1:23" ht="16.5" customHeight="1">
      <c r="A34" s="123"/>
      <c r="B34" s="124" t="s">
        <v>14</v>
      </c>
      <c r="C34" s="310">
        <f>HCB!C6/HCB!C$13</f>
        <v>0.48850446915411994</v>
      </c>
      <c r="D34" s="653">
        <f>HCB!D6/HCB!D$13</f>
        <v>0.5120815911754021</v>
      </c>
      <c r="E34" s="1248">
        <f>HCB!E6/HCB!E$13</f>
        <v>0.4859767473812545</v>
      </c>
      <c r="F34" s="709"/>
      <c r="G34" s="311">
        <f>HCB!G6/HCB!G$13</f>
        <v>0.5005699823913043</v>
      </c>
      <c r="H34" s="311">
        <f>HCB!H6/HCB!H$13</f>
        <v>0.5177093261007782</v>
      </c>
      <c r="I34" s="312">
        <f>HCB!I6/HCB!I$13</f>
        <v>0.5102007108453993</v>
      </c>
      <c r="J34" s="184">
        <f>HCB!J6/HCB!J$13</f>
        <v>0.5230098705294193</v>
      </c>
      <c r="K34" s="185">
        <f>HCB!K6/HCB!K$13</f>
        <v>0.5410299003322259</v>
      </c>
      <c r="L34" s="462">
        <f>HCB!L6/HCB!L$13</f>
        <v>0.5106664149518596</v>
      </c>
      <c r="M34" s="184">
        <f>HCB!M6/HCB!M$13</f>
        <v>0.46880025731746544</v>
      </c>
      <c r="N34" s="186">
        <f>HCB!N6/HCB!N$13</f>
        <v>0.5347275860020201</v>
      </c>
      <c r="O34" s="186">
        <f>HCB!O6/HCB!O$13</f>
        <v>0.49106470558706894</v>
      </c>
      <c r="P34" s="452">
        <f>HCB!P6/HCB!P$13</f>
        <v>0.510121898127993</v>
      </c>
      <c r="Q34" s="129">
        <f>HCB!Q6/HCB!Q$13</f>
        <v>0.521219366407651</v>
      </c>
      <c r="R34" s="130">
        <f>HCB!R6/HCB!R$13</f>
        <v>0.5241215391533371</v>
      </c>
      <c r="S34" s="465">
        <f>HCB!S6/HCB!S$13</f>
        <v>0.5020657648989756</v>
      </c>
      <c r="T34" s="466">
        <f>HCB!T6/HCB!T$13</f>
        <v>0.4561407851501249</v>
      </c>
      <c r="U34" s="469">
        <f>HCB!U6/HCB!U$13</f>
        <v>0.5226946185997909</v>
      </c>
      <c r="V34" s="131">
        <f>HCB!V6/HCB!V$13</f>
        <v>0.4792578695297047</v>
      </c>
      <c r="W34" s="131">
        <f>HCB!W6/HCB!W$13</f>
        <v>0.4994966412073028</v>
      </c>
    </row>
    <row r="35" spans="1:23" ht="16.5" customHeight="1" thickBot="1">
      <c r="A35" s="125"/>
      <c r="B35" s="119" t="s">
        <v>15</v>
      </c>
      <c r="C35" s="313">
        <f>HCB!C7/HCB!C$13</f>
        <v>0.5114955308458802</v>
      </c>
      <c r="D35" s="654">
        <f>HCB!D7/HCB!D$13</f>
        <v>0.4879184088245981</v>
      </c>
      <c r="E35" s="1249">
        <f>HCB!E7/HCB!E$13</f>
        <v>0.5140232526187455</v>
      </c>
      <c r="F35" s="710"/>
      <c r="G35" s="314">
        <f>HCB!G7/HCB!G$13</f>
        <v>0.5</v>
      </c>
      <c r="H35" s="314">
        <f>HCB!H7/HCB!H$13</f>
        <v>0.48184628607341556</v>
      </c>
      <c r="I35" s="315">
        <f>HCB!I7/HCB!I$13</f>
        <v>0.4897992891546007</v>
      </c>
      <c r="J35" s="187">
        <f>HCB!J7/HCB!J$13</f>
        <v>0.47699012947058067</v>
      </c>
      <c r="K35" s="188">
        <f>HCB!K7/HCB!K$13</f>
        <v>0.4589700996677741</v>
      </c>
      <c r="L35" s="458">
        <f>HCB!L7/HCB!L$13</f>
        <v>0.4893335850481405</v>
      </c>
      <c r="M35" s="187">
        <f>HCB!M7/HCB!M$13</f>
        <v>0.5311997426825347</v>
      </c>
      <c r="N35" s="189">
        <f>HCB!N7/HCB!N$13</f>
        <v>0.4673222030776543</v>
      </c>
      <c r="O35" s="189">
        <f>HCB!O7/HCB!O$13</f>
        <v>0.5089352944129311</v>
      </c>
      <c r="P35" s="453">
        <f>HCB!P7/HCB!P$13</f>
        <v>0.489878101872007</v>
      </c>
      <c r="Q35" s="104">
        <f>HCB!Q7/HCB!Q$13</f>
        <v>0.4787806335923491</v>
      </c>
      <c r="R35" s="105">
        <f>HCB!R7/HCB!R$13</f>
        <v>0.47587846084666274</v>
      </c>
      <c r="S35" s="463">
        <f>HCB!S7/HCB!S$13</f>
        <v>0.4979342351010244</v>
      </c>
      <c r="T35" s="467">
        <f>HCB!T7/HCB!T$13</f>
        <v>0.5438592148498751</v>
      </c>
      <c r="U35" s="470">
        <f>HCB!U7/HCB!U$13</f>
        <v>0.477305381400209</v>
      </c>
      <c r="V35" s="106">
        <f>HCB!V7/HCB!V$13</f>
        <v>0.5207421304702953</v>
      </c>
      <c r="W35" s="106">
        <f>HCB!W7/HCB!W$13</f>
        <v>0.5005033587926973</v>
      </c>
    </row>
    <row r="36" spans="1:23" ht="16.5" customHeight="1" thickTop="1">
      <c r="A36" s="126"/>
      <c r="B36" s="120" t="s">
        <v>16</v>
      </c>
      <c r="C36" s="316">
        <f>HCB!C8/HCB!C$13</f>
        <v>0.1801182757134216</v>
      </c>
      <c r="D36" s="655">
        <f>HCB!D8/HCB!D$13</f>
        <v>0.17042059734075388</v>
      </c>
      <c r="E36" s="1250">
        <f>HCB!E8/HCB!E$13</f>
        <v>0.1702182312699781</v>
      </c>
      <c r="F36" s="711"/>
      <c r="G36" s="317">
        <f>HCB!G8/HCB!G$13</f>
        <v>0.1746735278910207</v>
      </c>
      <c r="H36" s="317">
        <f>HCB!H8/HCB!H$13</f>
        <v>0.1785817356617197</v>
      </c>
      <c r="I36" s="318">
        <f>HCB!I8/HCB!I$13</f>
        <v>0.17686957975973844</v>
      </c>
      <c r="J36" s="190">
        <f>HCB!J8/HCB!J$13</f>
        <v>0.18068196385078836</v>
      </c>
      <c r="K36" s="191">
        <f>HCB!K8/HCB!K$13</f>
        <v>0.1941860465116279</v>
      </c>
      <c r="L36" s="459">
        <f>HCB!L8/HCB!L$13</f>
        <v>0.18571833113082878</v>
      </c>
      <c r="M36" s="190">
        <f>HCB!M8/HCB!M$13</f>
        <v>0.2159322397341053</v>
      </c>
      <c r="N36" s="192">
        <f>HCB!N8/HCB!N$13</f>
        <v>0.18792703939159883</v>
      </c>
      <c r="O36" s="192">
        <f>HCB!O8/HCB!O$13</f>
        <v>0.19986446463530946</v>
      </c>
      <c r="P36" s="454">
        <f>HCB!P8/HCB!P$13</f>
        <v>0.194397583804963</v>
      </c>
      <c r="Q36" s="107">
        <f>HCB!Q8/HCB!Q$13</f>
        <v>0.19818024838945342</v>
      </c>
      <c r="R36" s="108">
        <f>HCB!R8/HCB!R$13</f>
        <v>0.22939551615597095</v>
      </c>
      <c r="S36" s="437">
        <f>HCB!S8/HCB!S$13</f>
        <v>0.1911822966777973</v>
      </c>
      <c r="T36" s="439">
        <f>HCB!T8/HCB!T$13</f>
        <v>0.22322966838149247</v>
      </c>
      <c r="U36" s="443">
        <f>HCB!U8/HCB!U$13</f>
        <v>0.2140478056426332</v>
      </c>
      <c r="V36" s="109">
        <f>HCB!V8/HCB!V$13</f>
        <v>0.2070981033841966</v>
      </c>
      <c r="W36" s="109">
        <f>HCB!W8/HCB!W$13</f>
        <v>0.21033622410563546</v>
      </c>
    </row>
    <row r="37" spans="1:23" ht="16.5" customHeight="1">
      <c r="A37" s="126" t="s">
        <v>71</v>
      </c>
      <c r="B37" s="121" t="s">
        <v>17</v>
      </c>
      <c r="C37" s="316">
        <f>HCB!C9/HCB!C$13</f>
        <v>0.20855592631015915</v>
      </c>
      <c r="D37" s="655">
        <f>HCB!D9/HCB!D$13</f>
        <v>0.19731757886841808</v>
      </c>
      <c r="E37" s="1250">
        <f>HCB!E9/HCB!E$13</f>
        <v>0.23152641978751046</v>
      </c>
      <c r="F37" s="711"/>
      <c r="G37" s="317">
        <f>HCB!G9/HCB!G$13</f>
        <v>0.20224639681521742</v>
      </c>
      <c r="H37" s="317">
        <f>HCB!H9/HCB!H$13</f>
        <v>0.21822150614683095</v>
      </c>
      <c r="I37" s="318">
        <f>HCB!I9/HCB!I$13</f>
        <v>0.21122293305867962</v>
      </c>
      <c r="J37" s="190">
        <f>HCB!J9/HCB!J$13</f>
        <v>0.20202538136136391</v>
      </c>
      <c r="K37" s="191">
        <f>HCB!K9/HCB!K$13</f>
        <v>0.16799557032115173</v>
      </c>
      <c r="L37" s="459">
        <f>HCB!L9/HCB!L$13</f>
        <v>0.20308665282235228</v>
      </c>
      <c r="M37" s="190">
        <f>HCB!M9/HCB!M$13</f>
        <v>0.2094456952932347</v>
      </c>
      <c r="N37" s="192">
        <f>HCB!N9/HCB!N$13</f>
        <v>0.18376804705602756</v>
      </c>
      <c r="O37" s="192">
        <f>HCB!O9/HCB!O$13</f>
        <v>0.20606395261282062</v>
      </c>
      <c r="P37" s="454">
        <f>HCB!P9/HCB!P$13</f>
        <v>0.19585328689595127</v>
      </c>
      <c r="Q37" s="107">
        <f>HCB!Q9/HCB!Q$13</f>
        <v>0.18675699010427046</v>
      </c>
      <c r="R37" s="108">
        <f>HCB!R9/HCB!R$13</f>
        <v>0.18417164514678486</v>
      </c>
      <c r="S37" s="437">
        <f>HCB!S9/HCB!S$13</f>
        <v>0.21285867904239061</v>
      </c>
      <c r="T37" s="440">
        <f>HCB!T9/HCB!T$13</f>
        <v>0.21272387689298117</v>
      </c>
      <c r="U37" s="443">
        <f>HCB!U9/HCB!U$13</f>
        <v>0.18544278996865204</v>
      </c>
      <c r="V37" s="109">
        <f>HCB!V9/HCB!V$13</f>
        <v>0.2127917317440772</v>
      </c>
      <c r="W37" s="109">
        <f>HCB!W9/HCB!W$13</f>
        <v>0.2000488584843024</v>
      </c>
    </row>
    <row r="38" spans="1:23" ht="16.5" customHeight="1">
      <c r="A38" s="125"/>
      <c r="B38" s="121" t="s">
        <v>25</v>
      </c>
      <c r="C38" s="316">
        <f>HCB!C10/HCB!C$13</f>
        <v>0.03235074716865287</v>
      </c>
      <c r="D38" s="655">
        <f>HCB!D10/HCB!D$13</f>
        <v>0.030972552108949645</v>
      </c>
      <c r="E38" s="1250">
        <f>HCB!E10/HCB!E$13</f>
        <v>0.02849334616416272</v>
      </c>
      <c r="F38" s="711"/>
      <c r="G38" s="317">
        <f>HCB!G10/HCB!G$13</f>
        <v>0.031568419462732915</v>
      </c>
      <c r="H38" s="317">
        <f>HCB!H10/HCB!H$13</f>
        <v>0.02435806711262355</v>
      </c>
      <c r="I38" s="318">
        <f>HCB!I10/HCB!I$13</f>
        <v>0.027516867272676493</v>
      </c>
      <c r="J38" s="190">
        <f>HCB!J10/HCB!J$13</f>
        <v>0.028329701320343542</v>
      </c>
      <c r="K38" s="191">
        <f>HCB!K10/HCB!K$13</f>
        <v>0.02879291251384275</v>
      </c>
      <c r="L38" s="459">
        <f>HCB!L10/HCB!L$13</f>
        <v>0.026430054747970548</v>
      </c>
      <c r="M38" s="190">
        <f>HCB!M10/HCB!M$13</f>
        <v>0.026857510453522034</v>
      </c>
      <c r="N38" s="192">
        <f>HCB!N10/HCB!N$13</f>
        <v>0.02857821876299685</v>
      </c>
      <c r="O38" s="192">
        <f>HCB!O10/HCB!O$13</f>
        <v>0.026630189247527733</v>
      </c>
      <c r="P38" s="454">
        <f>HCB!P10/HCB!P$13</f>
        <v>0.027522311710927297</v>
      </c>
      <c r="Q38" s="107">
        <f>HCB!Q10/HCB!Q$13</f>
        <v>0.022182373646808792</v>
      </c>
      <c r="R38" s="108">
        <f>HCB!R10/HCB!R$13</f>
        <v>0.02826491938074131</v>
      </c>
      <c r="S38" s="437">
        <f>HCB!S10/HCB!S$13</f>
        <v>0.034014375459844925</v>
      </c>
      <c r="T38" s="438">
        <f>HCB!T10/HCB!T$13</f>
        <v>0.0399879770754384</v>
      </c>
      <c r="U38" s="443">
        <f>HCB!U10/HCB!U$13</f>
        <v>0.025274294670846395</v>
      </c>
      <c r="V38" s="109">
        <f>HCB!V10/HCB!V$13</f>
        <v>0.036981067690766874</v>
      </c>
      <c r="W38" s="109">
        <f>HCB!W10/HCB!W$13</f>
        <v>0.03152645353791345</v>
      </c>
    </row>
    <row r="39" spans="1:23" ht="16.5" customHeight="1">
      <c r="A39" s="126"/>
      <c r="B39" s="122" t="s">
        <v>18</v>
      </c>
      <c r="C39" s="319">
        <f>HCB!C11/HCB!C$13</f>
        <v>0.07957408757179224</v>
      </c>
      <c r="D39" s="656">
        <f>HCB!D11/HCB!D$13</f>
        <v>0.08254127904168582</v>
      </c>
      <c r="E39" s="1251">
        <f>HCB!E11/HCB!E$13</f>
        <v>0.07587278620166725</v>
      </c>
      <c r="F39" s="712"/>
      <c r="G39" s="320">
        <f>HCB!G11/HCB!G$13</f>
        <v>0.08106964853447204</v>
      </c>
      <c r="H39" s="320">
        <f>HCB!H11/HCB!H$13</f>
        <v>0.051873546492906396</v>
      </c>
      <c r="I39" s="321">
        <f>HCB!I11/HCB!I$13</f>
        <v>0.06466413526356762</v>
      </c>
      <c r="J39" s="193">
        <f>HCB!J11/HCB!J$13</f>
        <v>0.05723625176259453</v>
      </c>
      <c r="K39" s="194">
        <f>HCB!K11/HCB!K$13</f>
        <v>0.05991140642303433</v>
      </c>
      <c r="L39" s="460">
        <f>HCB!L11/HCB!L$13</f>
        <v>0.06437606192184256</v>
      </c>
      <c r="M39" s="193">
        <f>HCB!M11/HCB!M$13</f>
        <v>0.06759944247882492</v>
      </c>
      <c r="N39" s="195">
        <f>HCB!N11/HCB!N$13</f>
        <v>0.05867149901966609</v>
      </c>
      <c r="O39" s="195">
        <f>HCB!O11/HCB!O$13</f>
        <v>0.06588524672456202</v>
      </c>
      <c r="P39" s="455">
        <f>HCB!P11/HCB!P$13</f>
        <v>0.06258162821070963</v>
      </c>
      <c r="Q39" s="107">
        <f>HCB!Q11/HCB!Q$13</f>
        <v>0.04795111908082619</v>
      </c>
      <c r="R39" s="108">
        <f>HCB!R11/HCB!R$13</f>
        <v>0.04927089355688315</v>
      </c>
      <c r="S39" s="437">
        <f>HCB!S11/HCB!S$13</f>
        <v>0.05818099496292942</v>
      </c>
      <c r="T39" s="439">
        <f>HCB!T11/HCB!T$13</f>
        <v>0.06212397588093692</v>
      </c>
      <c r="U39" s="443">
        <f>HCB!U11/HCB!U$13</f>
        <v>0.048621995820271685</v>
      </c>
      <c r="V39" s="109">
        <f>HCB!V11/HCB!V$13</f>
        <v>0.060139212401734</v>
      </c>
      <c r="W39" s="109">
        <f>HCB!W11/HCB!W$13</f>
        <v>0.05477291953350949</v>
      </c>
    </row>
    <row r="40" spans="1:23" ht="16.5" customHeight="1" thickBot="1">
      <c r="A40" s="127"/>
      <c r="B40" s="128" t="s">
        <v>19</v>
      </c>
      <c r="C40" s="322">
        <f>HCB!C12/HCB!C$13</f>
        <v>0.010896494081854275</v>
      </c>
      <c r="D40" s="657">
        <f>HCB!D12/HCB!D$13</f>
        <v>0.006666401464790699</v>
      </c>
      <c r="E40" s="1252">
        <f>HCB!E12/HCB!E$13</f>
        <v>0.007912469195427053</v>
      </c>
      <c r="F40" s="713"/>
      <c r="G40" s="323">
        <f>HCB!G12/HCB!G$13</f>
        <v>0.008607111801242236</v>
      </c>
      <c r="H40" s="323">
        <f>HCB!H12/HCB!H$13</f>
        <v>0.010242010326679684</v>
      </c>
      <c r="I40" s="324">
        <f>HCB!I12/HCB!I$13</f>
        <v>0.009525773799938547</v>
      </c>
      <c r="J40" s="196">
        <f>HCB!J12/HCB!J$13</f>
        <v>0.008716831175490321</v>
      </c>
      <c r="K40" s="197">
        <f>HCB!K12/HCB!K$13</f>
        <v>0.008084163898117386</v>
      </c>
      <c r="L40" s="461">
        <f>HCB!L12/HCB!L$13</f>
        <v>0.00972248442514631</v>
      </c>
      <c r="M40" s="196">
        <f>HCB!M12/HCB!M$13</f>
        <v>0.011364854722847647</v>
      </c>
      <c r="N40" s="198">
        <f>HCB!N12/HCB!N$13</f>
        <v>0.008377398847364981</v>
      </c>
      <c r="O40" s="198">
        <f>HCB!O12/HCB!O$13</f>
        <v>0.010491441192711209</v>
      </c>
      <c r="P40" s="456">
        <f>HCB!P12/HCB!P$13</f>
        <v>0.009523291249455812</v>
      </c>
      <c r="Q40" s="132">
        <f>HCB!Q12/HCB!Q$13</f>
        <v>0.023709902370990237</v>
      </c>
      <c r="R40" s="133">
        <f>HCB!R12/HCB!R$13</f>
        <v>-0.015224513393717479</v>
      </c>
      <c r="S40" s="464">
        <f>HCB!S12/HCB!S$13</f>
        <v>0.0016978889580621427</v>
      </c>
      <c r="T40" s="468">
        <f>HCB!T12/HCB!T$13</f>
        <v>0.005793716619026156</v>
      </c>
      <c r="U40" s="471">
        <f>HCB!U12/HCB!U$13</f>
        <v>0.003918495297805641</v>
      </c>
      <c r="V40" s="134">
        <f>HCB!V12/HCB!V$13</f>
        <v>0.0037320152495205596</v>
      </c>
      <c r="W40" s="134">
        <f>HCB!W12/HCB!W$13</f>
        <v>0.0038189031313364753</v>
      </c>
    </row>
    <row r="41" spans="1:23" ht="16.5" customHeight="1">
      <c r="A41" s="123"/>
      <c r="B41" s="124" t="s">
        <v>14</v>
      </c>
      <c r="C41" s="310">
        <f>'その他'!C6/'その他'!C$13</f>
        <v>0.8533222510145211</v>
      </c>
      <c r="D41" s="653">
        <f>'その他'!D6/'その他'!D$13</f>
        <v>1.142764014071963</v>
      </c>
      <c r="E41" s="1248">
        <f>'その他'!E6/'その他'!E$13</f>
        <v>0.9861931893886203</v>
      </c>
      <c r="F41" s="867"/>
      <c r="G41" s="311">
        <f>'その他'!G6/'その他'!G$13</f>
        <v>1</v>
      </c>
      <c r="H41" s="311">
        <f>'その他'!H6/'その他'!H$13</f>
        <v>0.9438135567045582</v>
      </c>
      <c r="I41" s="312">
        <f>'その他'!I6/'その他'!I$13</f>
        <v>0.969693895162677</v>
      </c>
      <c r="J41" s="184">
        <f>'その他'!J6/'その他'!J$13</f>
        <v>1.0030975367647936</v>
      </c>
      <c r="K41" s="185">
        <f>'その他'!K6/'その他'!K$13</f>
        <v>0.9827606997741817</v>
      </c>
      <c r="L41" s="462">
        <f>'その他'!L6/'その他'!L$13</f>
        <v>0.9138459757797448</v>
      </c>
      <c r="M41" s="184">
        <f>'その他'!M6/'その他'!M$13</f>
        <v>0.9960143402389555</v>
      </c>
      <c r="N41" s="186">
        <f>'その他'!N6/'その他'!N$13</f>
        <v>0.9927717222373862</v>
      </c>
      <c r="O41" s="186">
        <f>'その他'!O6/'その他'!O$13</f>
        <v>0.9534848050252908</v>
      </c>
      <c r="P41" s="452">
        <f>'その他'!P6/'その他'!P$13</f>
        <v>0.9697089072866555</v>
      </c>
      <c r="Q41" s="129">
        <f>'その他'!Q6/'その他'!Q$13</f>
        <v>0.9946481134599947</v>
      </c>
      <c r="R41" s="130">
        <f>'その他'!R6/'その他'!R$13</f>
        <v>0.9891628285017611</v>
      </c>
      <c r="S41" s="465">
        <f>'その他'!S6/'その他'!S$13</f>
        <v>0.9244863964464185</v>
      </c>
      <c r="T41" s="466">
        <f>'その他'!T6/'その他'!T$13</f>
        <v>1.0562183666782208</v>
      </c>
      <c r="U41" s="469">
        <f>'その他'!U6/'その他'!U$13</f>
        <v>0.9919224555735058</v>
      </c>
      <c r="V41" s="131">
        <f>'その他'!V6/'その他'!V$13</f>
        <v>0.9931860772133498</v>
      </c>
      <c r="W41" s="131">
        <f>'その他'!W6/'その他'!W$13</f>
        <v>0.9962646855651062</v>
      </c>
    </row>
    <row r="42" spans="1:23" ht="16.5" customHeight="1" thickBot="1">
      <c r="A42" s="125"/>
      <c r="B42" s="119" t="s">
        <v>15</v>
      </c>
      <c r="C42" s="313">
        <f>'その他'!C7/'その他'!C$13</f>
        <v>0.14667774898547892</v>
      </c>
      <c r="D42" s="654">
        <f>'その他'!D7/'その他'!D$13</f>
        <v>-0.14276401407196293</v>
      </c>
      <c r="E42" s="1249">
        <f>'その他'!E7/'その他'!E$13</f>
        <v>0.013806810611379684</v>
      </c>
      <c r="F42" s="868"/>
      <c r="G42" s="314">
        <f>'その他'!G7/'その他'!G$13</f>
        <v>0</v>
      </c>
      <c r="H42" s="314">
        <f>'その他'!H7/'その他'!H$13</f>
        <v>0.056186443295441424</v>
      </c>
      <c r="I42" s="315">
        <f>'その他'!I7/'その他'!I$13</f>
        <v>0.030306104837322816</v>
      </c>
      <c r="J42" s="187">
        <f>'その他'!J7/'その他'!J$13</f>
        <v>-0.0030975367647936105</v>
      </c>
      <c r="K42" s="188">
        <f>'その他'!K7/'その他'!K$13</f>
        <v>0.017239300225818495</v>
      </c>
      <c r="L42" s="458">
        <f>'その他'!L7/'その他'!L$13</f>
        <v>0.08615402422025527</v>
      </c>
      <c r="M42" s="187">
        <f>'その他'!M7/'その他'!M$13</f>
        <v>0.003985659761044552</v>
      </c>
      <c r="N42" s="189">
        <f>'その他'!N7/'その他'!N$13</f>
        <v>0.007228277762613842</v>
      </c>
      <c r="O42" s="189">
        <f>'その他'!O7/'その他'!O$13</f>
        <v>0.04651519497470921</v>
      </c>
      <c r="P42" s="453">
        <f>'その他'!P7/'その他'!P$13</f>
        <v>0.030291092713344493</v>
      </c>
      <c r="Q42" s="104">
        <f>'その他'!Q7/'その他'!Q$13</f>
        <v>0.005351886540005352</v>
      </c>
      <c r="R42" s="105">
        <f>'その他'!R7/'その他'!R$13</f>
        <v>0.010837171498238962</v>
      </c>
      <c r="S42" s="463">
        <f>'その他'!S7/'その他'!S$13</f>
        <v>0.07551360355358135</v>
      </c>
      <c r="T42" s="467">
        <f>'その他'!T7/'その他'!T$13</f>
        <v>-0.05621836667822082</v>
      </c>
      <c r="U42" s="470">
        <f>'その他'!U7/'その他'!U$13</f>
        <v>0.008077544426494348</v>
      </c>
      <c r="V42" s="106">
        <f>'その他'!V7/'その他'!V$13</f>
        <v>0.00681392278665005</v>
      </c>
      <c r="W42" s="106">
        <f>'その他'!W7/'その他'!W$13</f>
        <v>0.007441514813587345</v>
      </c>
    </row>
    <row r="43" spans="1:23" ht="16.5" customHeight="1" thickTop="1">
      <c r="A43" s="126"/>
      <c r="B43" s="120" t="s">
        <v>16</v>
      </c>
      <c r="C43" s="316">
        <f>'その他'!C8/'その他'!C$13</f>
        <v>0.052315063804820816</v>
      </c>
      <c r="D43" s="655">
        <f>'その他'!D8/'その他'!D$13</f>
        <v>-0.06036885479201389</v>
      </c>
      <c r="E43" s="1250">
        <f>'その他'!E8/'その他'!E$13</f>
        <v>0</v>
      </c>
      <c r="F43" s="869"/>
      <c r="G43" s="317">
        <f>'その他'!G8/'その他'!G$13</f>
        <v>0</v>
      </c>
      <c r="H43" s="317">
        <f>'その他'!H8/'その他'!H$13</f>
        <v>0.008989100275701494</v>
      </c>
      <c r="I43" s="318">
        <f>'その他'!I8/'その他'!I$13</f>
        <v>0.004848582671733549</v>
      </c>
      <c r="J43" s="190">
        <f>'その他'!J8/'その他'!J$13</f>
        <v>-0.025169536822061505</v>
      </c>
      <c r="K43" s="191">
        <f>'その他'!K8/'その他'!K$13</f>
        <v>-0.008497472735648354</v>
      </c>
      <c r="L43" s="459">
        <f>'その他'!L8/'その他'!L$13</f>
        <v>0.06639786314168859</v>
      </c>
      <c r="M43" s="190">
        <f>'その他'!M8/'その他'!M$13</f>
        <v>-0.024705095435300847</v>
      </c>
      <c r="N43" s="192">
        <f>'その他'!N8/'その他'!N$13</f>
        <v>-0.0167044720912569</v>
      </c>
      <c r="O43" s="192">
        <f>'その他'!O8/'その他'!O$13</f>
        <v>0.022448897593153355</v>
      </c>
      <c r="P43" s="454">
        <f>'その他'!P8/'その他'!P$13</f>
        <v>0.006279945720255584</v>
      </c>
      <c r="Q43" s="107">
        <f>'その他'!Q8/'その他'!Q$13</f>
        <v>0.00026759432700026764</v>
      </c>
      <c r="R43" s="108">
        <f>'その他'!R8/'その他'!R$13</f>
        <v>-0.000270929287455974</v>
      </c>
      <c r="S43" s="437">
        <f>'その他'!S8/'その他'!S$13</f>
        <v>0</v>
      </c>
      <c r="T43" s="439">
        <f>'その他'!T8/'その他'!T$13</f>
        <v>0</v>
      </c>
      <c r="U43" s="443">
        <f>'その他'!U8/'その他'!U$13</f>
        <v>0</v>
      </c>
      <c r="V43" s="109">
        <f>'その他'!V8/'その他'!V$13</f>
        <v>0</v>
      </c>
      <c r="W43" s="109">
        <f>'その他'!W8/'その他'!W$13</f>
        <v>0</v>
      </c>
    </row>
    <row r="44" spans="1:23" ht="16.5" customHeight="1">
      <c r="A44" s="126" t="s">
        <v>22</v>
      </c>
      <c r="B44" s="121" t="s">
        <v>17</v>
      </c>
      <c r="C44" s="316">
        <f>'その他'!C9/'その他'!C$13</f>
        <v>0.047670268420280645</v>
      </c>
      <c r="D44" s="655">
        <f>'その他'!D9/'その他'!D$13</f>
        <v>-0.05379886504546601</v>
      </c>
      <c r="E44" s="1250">
        <f>'その他'!E9/'その他'!E$13</f>
        <v>0.0035838215477344945</v>
      </c>
      <c r="F44" s="869"/>
      <c r="G44" s="317">
        <f>'その他'!G9/'その他'!G$13</f>
        <v>0.0005644457368421068</v>
      </c>
      <c r="H44" s="317">
        <f>'その他'!H9/'その他'!H$13</f>
        <v>0.001607671407936991</v>
      </c>
      <c r="I44" s="318">
        <f>'その他'!I9/'その他'!I$13</f>
        <v>0.0011271456463370565</v>
      </c>
      <c r="J44" s="190">
        <f>'その他'!J9/'その他'!J$13</f>
        <v>0</v>
      </c>
      <c r="K44" s="191">
        <f>'その他'!K9/'その他'!K$13</f>
        <v>0</v>
      </c>
      <c r="L44" s="459">
        <f>'その他'!L9/'その他'!L$13</f>
        <v>0</v>
      </c>
      <c r="M44" s="190">
        <f>'その他'!M9/'その他'!M$13</f>
        <v>0</v>
      </c>
      <c r="N44" s="192">
        <f>'その他'!N9/'その他'!N$13</f>
        <v>0</v>
      </c>
      <c r="O44" s="192">
        <f>'その他'!O9/'その他'!O$13</f>
        <v>0</v>
      </c>
      <c r="P44" s="454">
        <f>'その他'!P9/'その他'!P$13</f>
        <v>0</v>
      </c>
      <c r="Q44" s="107">
        <f>'その他'!Q9/'その他'!Q$13</f>
        <v>0.0010703773080010706</v>
      </c>
      <c r="R44" s="108">
        <f>'その他'!R9/'その他'!R$13</f>
        <v>-0.000270929287455974</v>
      </c>
      <c r="S44" s="437">
        <f>'その他'!S9/'その他'!S$13</f>
        <v>0.0016657412548584118</v>
      </c>
      <c r="T44" s="440">
        <f>'その他'!T9/'その他'!T$13</f>
        <v>-0.0027855194347880564</v>
      </c>
      <c r="U44" s="443">
        <f>'その他'!U9/'その他'!U$13</f>
        <v>0.00040387722132471726</v>
      </c>
      <c r="V44" s="109">
        <f>'その他'!V9/'その他'!V$13</f>
        <v>-0.0006556404708608762</v>
      </c>
      <c r="W44" s="109">
        <f>'その他'!W9/'その他'!W$13</f>
        <v>-0.00012941898568860941</v>
      </c>
    </row>
    <row r="45" spans="1:23" ht="16.5" customHeight="1">
      <c r="A45" s="125"/>
      <c r="B45" s="121" t="s">
        <v>25</v>
      </c>
      <c r="C45" s="316">
        <f>'その他'!C10/'その他'!C$13</f>
        <v>0.07676135530240064</v>
      </c>
      <c r="D45" s="655">
        <f>'その他'!D10/'その他'!D$13</f>
        <v>-0.08857860002192693</v>
      </c>
      <c r="E45" s="1250">
        <f>'その他'!E10/'その他'!E$13</f>
        <v>0</v>
      </c>
      <c r="F45" s="869"/>
      <c r="G45" s="317">
        <f>'その他'!G10/'その他'!G$13</f>
        <v>0</v>
      </c>
      <c r="H45" s="317">
        <f>'その他'!H10/'その他'!H$13</f>
        <v>0</v>
      </c>
      <c r="I45" s="318">
        <f>'その他'!I10/'その他'!I$13</f>
        <v>0</v>
      </c>
      <c r="J45" s="190">
        <f>'その他'!J10/'その他'!J$13</f>
        <v>0</v>
      </c>
      <c r="K45" s="191">
        <f>'その他'!K10/'その他'!K$13</f>
        <v>0</v>
      </c>
      <c r="L45" s="459">
        <f>'その他'!L10/'その他'!L$13</f>
        <v>0</v>
      </c>
      <c r="M45" s="190">
        <f>'その他'!M10/'その他'!M$13</f>
        <v>0</v>
      </c>
      <c r="N45" s="192">
        <f>'その他'!N10/'その他'!N$13</f>
        <v>0</v>
      </c>
      <c r="O45" s="192">
        <f>'その他'!O10/'その他'!O$13</f>
        <v>0</v>
      </c>
      <c r="P45" s="454">
        <f>'その他'!P10/'その他'!P$13</f>
        <v>0</v>
      </c>
      <c r="Q45" s="107">
        <f>'その他'!Q10/'その他'!Q$13</f>
        <v>0</v>
      </c>
      <c r="R45" s="108">
        <f>'その他'!R10/'その他'!R$13</f>
        <v>0.002167434299647792</v>
      </c>
      <c r="S45" s="437">
        <f>'その他'!S10/'その他'!S$13</f>
        <v>-0.001943364797334814</v>
      </c>
      <c r="T45" s="438">
        <f>'その他'!T10/'その他'!T$13</f>
        <v>-0.007738579115615664</v>
      </c>
      <c r="U45" s="443">
        <f>'その他'!U10/'その他'!U$13</f>
        <v>0.0010770059235325794</v>
      </c>
      <c r="V45" s="109">
        <f>'その他'!V10/'その他'!V$13</f>
        <v>-0.004965633218138628</v>
      </c>
      <c r="W45" s="109">
        <f>'その他'!W10/'その他'!W$13</f>
        <v>-0.001964487916892161</v>
      </c>
    </row>
    <row r="46" spans="1:23" ht="16.5" customHeight="1">
      <c r="A46" s="126"/>
      <c r="B46" s="122" t="s">
        <v>18</v>
      </c>
      <c r="C46" s="319">
        <f>'その他'!C11/'その他'!C$13</f>
        <v>-0.039627438517576885</v>
      </c>
      <c r="D46" s="656">
        <f>'その他'!D11/'その他'!D$13</f>
        <v>0.051612742934503276</v>
      </c>
      <c r="E46" s="1253">
        <f>'その他'!E11/'その他'!E$13</f>
        <v>0.0008835078321875279</v>
      </c>
      <c r="F46" s="870"/>
      <c r="G46" s="320">
        <f>'その他'!G11/'その他'!G$13</f>
        <v>0.0027448268921052604</v>
      </c>
      <c r="H46" s="320">
        <f>'その他'!H11/'その他'!H$13</f>
        <v>0.02410508596354496</v>
      </c>
      <c r="I46" s="321">
        <f>'その他'!I11/'その他'!I$13</f>
        <v>0.014266222673780382</v>
      </c>
      <c r="J46" s="193">
        <f>'その他'!J11/'その他'!J$13</f>
        <v>0.005368864878794892</v>
      </c>
      <c r="K46" s="194">
        <f>'その他'!K11/'その他'!K$13</f>
        <v>0.006072721710009031</v>
      </c>
      <c r="L46" s="886">
        <f>'その他'!L11/'その他'!L$13</f>
        <v>0.004789372382682827</v>
      </c>
      <c r="M46" s="193">
        <f>'その他'!M11/'その他'!M$13</f>
        <v>0.0070656337423835695</v>
      </c>
      <c r="N46" s="195">
        <f>'その他'!N11/'その他'!N$13</f>
        <v>0.00572624076258257</v>
      </c>
      <c r="O46" s="195">
        <f>'その他'!O11/'その他'!O$13</f>
        <v>0.005887463307934266</v>
      </c>
      <c r="P46" s="455">
        <f>'その他'!P11/'その他'!P$13</f>
        <v>0.005820884119536705</v>
      </c>
      <c r="Q46" s="107">
        <f>'その他'!Q11/'その他'!Q$13</f>
        <v>0.004013914905004014</v>
      </c>
      <c r="R46" s="108">
        <f>'その他'!R11/'その他'!R$13</f>
        <v>-0.001083717149823896</v>
      </c>
      <c r="S46" s="437">
        <f>'その他'!S11/'その他'!S$13</f>
        <v>0.06524153248195447</v>
      </c>
      <c r="T46" s="439">
        <f>'その他'!T11/'その他'!T$13</f>
        <v>-0.05643798257719044</v>
      </c>
      <c r="U46" s="443">
        <f>'その他'!U11/'その他'!U$13</f>
        <v>0.0014808831448572964</v>
      </c>
      <c r="V46" s="109">
        <f>'その他'!V11/'その他'!V$13</f>
        <v>0.0017843183696266503</v>
      </c>
      <c r="W46" s="109">
        <f>'その他'!W11/'その他'!W$13</f>
        <v>0.001633613821878768</v>
      </c>
    </row>
    <row r="47" spans="1:23" ht="16.5" customHeight="1" thickBot="1">
      <c r="A47" s="127"/>
      <c r="B47" s="128" t="s">
        <v>19</v>
      </c>
      <c r="C47" s="322">
        <f>'その他'!C12/'その他'!C$13</f>
        <v>0.009558499975553709</v>
      </c>
      <c r="D47" s="657">
        <f>'その他'!D12/'その他'!D$13</f>
        <v>0.008369562852940608</v>
      </c>
      <c r="E47" s="1252">
        <f>'その他'!E12/'その他'!E$13</f>
        <v>0.009339481231457662</v>
      </c>
      <c r="F47" s="871"/>
      <c r="G47" s="323">
        <f>'その他'!G12/'その他'!G$13</f>
        <v>0.009048558947368422</v>
      </c>
      <c r="H47" s="323">
        <f>'その他'!H12/'その他'!H$13</f>
        <v>0.010931435861433364</v>
      </c>
      <c r="I47" s="324">
        <f>'その他'!I12/'その他'!I$13</f>
        <v>0.010064153845471834</v>
      </c>
      <c r="J47" s="196">
        <f>'その他'!J12/'その他'!J$13</f>
        <v>0.016703135178473</v>
      </c>
      <c r="K47" s="197">
        <f>'その他'!K12/'その他'!K$13</f>
        <v>0.019664051251457818</v>
      </c>
      <c r="L47" s="461">
        <f>'その他'!L12/'その他'!L$13</f>
        <v>0.014966788695883835</v>
      </c>
      <c r="M47" s="196">
        <f>'その他'!M12/'その他'!M$13</f>
        <v>0.021625121453961834</v>
      </c>
      <c r="N47" s="198">
        <f>'その他'!N12/'その他'!N$13</f>
        <v>0.01820650909128817</v>
      </c>
      <c r="O47" s="198">
        <f>'その他'!O12/'その他'!O$13</f>
        <v>0.018178834073621593</v>
      </c>
      <c r="P47" s="456">
        <f>'その他'!P12/'その他'!P$13</f>
        <v>0.018190262873552205</v>
      </c>
      <c r="Q47" s="132">
        <f>'その他'!Q12/'その他'!Q$13</f>
        <v>0</v>
      </c>
      <c r="R47" s="133">
        <f>'その他'!R12/'その他'!R$13</f>
        <v>0.010295312923327013</v>
      </c>
      <c r="S47" s="464">
        <f>'その他'!S12/'その他'!S$13</f>
        <v>0.010549694614103275</v>
      </c>
      <c r="T47" s="468">
        <f>'その他'!T12/'その他'!T$13</f>
        <v>0.01074371444937334</v>
      </c>
      <c r="U47" s="471">
        <f>'その他'!U12/'その他'!U$13</f>
        <v>0.005115778136779752</v>
      </c>
      <c r="V47" s="134">
        <f>'その他'!V12/'その他'!V$13</f>
        <v>0.010650878106022901</v>
      </c>
      <c r="W47" s="134">
        <f>'その他'!W12/'その他'!W$13</f>
        <v>0.007901807894289346</v>
      </c>
    </row>
  </sheetData>
  <mergeCells count="12">
    <mergeCell ref="C4:I4"/>
    <mergeCell ref="J4:P4"/>
    <mergeCell ref="C2:I2"/>
    <mergeCell ref="C3:I3"/>
    <mergeCell ref="A5:B5"/>
    <mergeCell ref="Q2:W2"/>
    <mergeCell ref="A3:B3"/>
    <mergeCell ref="Q3:W3"/>
    <mergeCell ref="J2:P2"/>
    <mergeCell ref="J3:P3"/>
    <mergeCell ref="A4:B4"/>
    <mergeCell ref="Q4:W4"/>
  </mergeCells>
  <printOptions/>
  <pageMargins left="0.35433070866141736" right="0.2755905511811024" top="0.5118110236220472" bottom="0.1968503937007874" header="0.5118110236220472" footer="0.35433070866141736"/>
  <pageSetup horizontalDpi="600" verticalDpi="600" orientation="landscape" paperSize="9" scale="70" r:id="rId2"/>
  <headerFooter alignWithMargins="0">
    <oddFooter>&amp;C&amp;P/&amp;N</oddFooter>
  </headerFooter>
  <ignoredErrors>
    <ignoredError sqref="E48:F65 D48:D65 D6:D40 G6:I40 G48:I65" evalError="1"/>
  </ignoredErrors>
  <drawing r:id="rId1"/>
</worksheet>
</file>

<file path=xl/worksheets/sheet12.xml><?xml version="1.0" encoding="utf-8"?>
<worksheet xmlns="http://schemas.openxmlformats.org/spreadsheetml/2006/main" xmlns:r="http://schemas.openxmlformats.org/officeDocument/2006/relationships">
  <dimension ref="A1:Y39"/>
  <sheetViews>
    <sheetView zoomScale="60" zoomScaleNormal="60" workbookViewId="0" topLeftCell="A1">
      <selection activeCell="A13" sqref="A13:B13"/>
    </sheetView>
  </sheetViews>
  <sheetFormatPr defaultColWidth="9.00390625" defaultRowHeight="13.5"/>
  <cols>
    <col min="1" max="1" width="8.625" style="39" customWidth="1"/>
    <col min="2" max="16" width="8.75390625" style="39" customWidth="1"/>
    <col min="17" max="23" width="8.625" style="39" customWidth="1"/>
    <col min="24" max="25" width="11.75390625" style="39" bestFit="1" customWidth="1"/>
    <col min="26" max="16384" width="9.00390625" style="39" customWidth="1"/>
  </cols>
  <sheetData>
    <row r="1" spans="1:23" s="37" customFormat="1" ht="14.25" thickBot="1">
      <c r="A1" s="35"/>
      <c r="B1" s="35"/>
      <c r="C1" s="35"/>
      <c r="D1" s="35"/>
      <c r="E1" s="35"/>
      <c r="F1" s="35"/>
      <c r="G1" s="35"/>
      <c r="H1" s="35"/>
      <c r="I1" s="35"/>
      <c r="J1" s="35"/>
      <c r="K1" s="35"/>
      <c r="L1" s="35"/>
      <c r="M1" s="35"/>
      <c r="N1" s="35"/>
      <c r="O1" s="35"/>
      <c r="P1" s="35"/>
      <c r="Q1" s="35"/>
      <c r="R1" s="35"/>
      <c r="S1" s="35"/>
      <c r="T1" s="35"/>
      <c r="U1" s="35"/>
      <c r="V1" s="35"/>
      <c r="W1" s="36" t="s">
        <v>0</v>
      </c>
    </row>
    <row r="2" spans="1:23" ht="20.25" customHeight="1">
      <c r="A2" s="15"/>
      <c r="B2" s="38"/>
      <c r="C2" s="1425" t="s">
        <v>108</v>
      </c>
      <c r="D2" s="1426"/>
      <c r="E2" s="1426"/>
      <c r="F2" s="1426"/>
      <c r="G2" s="1426"/>
      <c r="H2" s="1426"/>
      <c r="I2" s="1427"/>
      <c r="J2" s="1419" t="s">
        <v>108</v>
      </c>
      <c r="K2" s="1420"/>
      <c r="L2" s="1420"/>
      <c r="M2" s="1420"/>
      <c r="N2" s="1420"/>
      <c r="O2" s="1420"/>
      <c r="P2" s="1421"/>
      <c r="Q2" s="1413" t="s">
        <v>110</v>
      </c>
      <c r="R2" s="1413"/>
      <c r="S2" s="1413"/>
      <c r="T2" s="1413"/>
      <c r="U2" s="1413"/>
      <c r="V2" s="1413"/>
      <c r="W2" s="1414"/>
    </row>
    <row r="3" spans="1:23" ht="20.25" customHeight="1">
      <c r="A3" s="1459" t="s">
        <v>31</v>
      </c>
      <c r="B3" s="1460"/>
      <c r="C3" s="1405" t="s">
        <v>188</v>
      </c>
      <c r="D3" s="1406"/>
      <c r="E3" s="1406"/>
      <c r="F3" s="1406"/>
      <c r="G3" s="1406"/>
      <c r="H3" s="1406"/>
      <c r="I3" s="1407"/>
      <c r="J3" s="1422" t="s">
        <v>73</v>
      </c>
      <c r="K3" s="1423"/>
      <c r="L3" s="1423"/>
      <c r="M3" s="1423"/>
      <c r="N3" s="1423"/>
      <c r="O3" s="1423"/>
      <c r="P3" s="1424"/>
      <c r="Q3" s="1417" t="s">
        <v>1</v>
      </c>
      <c r="R3" s="1417"/>
      <c r="S3" s="1417"/>
      <c r="T3" s="1417"/>
      <c r="U3" s="1417"/>
      <c r="V3" s="1417"/>
      <c r="W3" s="1418"/>
    </row>
    <row r="4" spans="1:23" ht="20.25" customHeight="1" thickBot="1">
      <c r="A4" s="1415"/>
      <c r="B4" s="1416"/>
      <c r="C4" s="1405" t="s">
        <v>189</v>
      </c>
      <c r="D4" s="1406"/>
      <c r="E4" s="1406"/>
      <c r="F4" s="1406"/>
      <c r="G4" s="1406"/>
      <c r="H4" s="1406"/>
      <c r="I4" s="1407"/>
      <c r="J4" s="1430" t="s">
        <v>109</v>
      </c>
      <c r="K4" s="1431"/>
      <c r="L4" s="1431"/>
      <c r="M4" s="1431"/>
      <c r="N4" s="1423"/>
      <c r="O4" s="1423"/>
      <c r="P4" s="1432"/>
      <c r="Q4" s="1400"/>
      <c r="R4" s="1400"/>
      <c r="S4" s="1401"/>
      <c r="T4" s="1400"/>
      <c r="U4" s="1400"/>
      <c r="V4" s="1401"/>
      <c r="W4" s="1402"/>
    </row>
    <row r="5" spans="1:23" ht="21" customHeight="1" thickBot="1">
      <c r="A5" s="1408"/>
      <c r="B5" s="1409"/>
      <c r="C5" s="229" t="s">
        <v>86</v>
      </c>
      <c r="D5" s="396" t="s">
        <v>104</v>
      </c>
      <c r="E5" s="364" t="s">
        <v>190</v>
      </c>
      <c r="F5" s="630" t="s">
        <v>74</v>
      </c>
      <c r="G5" s="231" t="s">
        <v>107</v>
      </c>
      <c r="H5" s="231" t="s">
        <v>89</v>
      </c>
      <c r="I5" s="232" t="s">
        <v>90</v>
      </c>
      <c r="J5" s="250" t="s">
        <v>79</v>
      </c>
      <c r="K5" s="156" t="s">
        <v>80</v>
      </c>
      <c r="L5" s="397" t="s">
        <v>81</v>
      </c>
      <c r="M5" s="156" t="s">
        <v>82</v>
      </c>
      <c r="N5" s="13" t="s">
        <v>83</v>
      </c>
      <c r="O5" s="13" t="s">
        <v>84</v>
      </c>
      <c r="P5" s="157" t="s">
        <v>85</v>
      </c>
      <c r="Q5" s="6" t="s">
        <v>46</v>
      </c>
      <c r="R5" s="2" t="s">
        <v>78</v>
      </c>
      <c r="S5" s="366" t="s">
        <v>48</v>
      </c>
      <c r="T5" s="7" t="s">
        <v>49</v>
      </c>
      <c r="U5" s="8" t="s">
        <v>47</v>
      </c>
      <c r="V5" s="8" t="s">
        <v>50</v>
      </c>
      <c r="W5" s="8" t="s">
        <v>51</v>
      </c>
    </row>
    <row r="6" spans="1:25" ht="23.25" customHeight="1" thickTop="1">
      <c r="A6" s="1451" t="s">
        <v>54</v>
      </c>
      <c r="B6" s="1452"/>
      <c r="C6" s="270">
        <v>106.5</v>
      </c>
      <c r="D6" s="626">
        <v>139.76</v>
      </c>
      <c r="E6" s="1237">
        <v>130.51</v>
      </c>
      <c r="F6" s="348"/>
      <c r="G6" s="269">
        <v>246.26</v>
      </c>
      <c r="H6" s="269">
        <v>293.74</v>
      </c>
      <c r="I6" s="271">
        <f>SUM(G6:H6)</f>
        <v>540</v>
      </c>
      <c r="J6" s="208">
        <f>IAB!J16</f>
        <v>136.71957304794944</v>
      </c>
      <c r="K6" s="424">
        <f>IAB!K16</f>
        <v>149.27043939688022</v>
      </c>
      <c r="L6" s="428">
        <f>IAB!L16</f>
        <v>176.39</v>
      </c>
      <c r="M6" s="208">
        <f>IAB!M16</f>
        <v>183.25</v>
      </c>
      <c r="N6" s="209">
        <f>IAB!N16</f>
        <v>285.99001244482963</v>
      </c>
      <c r="O6" s="209">
        <f>IAB!O16</f>
        <v>359.64</v>
      </c>
      <c r="P6" s="325">
        <f>IAB!P16</f>
        <v>645.6300124448296</v>
      </c>
      <c r="Q6" s="44">
        <v>113.03</v>
      </c>
      <c r="R6" s="45">
        <v>112.04</v>
      </c>
      <c r="S6" s="383">
        <v>127.09</v>
      </c>
      <c r="T6" s="385">
        <v>132.86</v>
      </c>
      <c r="U6" s="411">
        <f>SUM(Q6:R6)</f>
        <v>225.07</v>
      </c>
      <c r="V6" s="46">
        <f>SUM(S6:T6)</f>
        <v>259.95000000000005</v>
      </c>
      <c r="W6" s="46">
        <f aca="true" t="shared" si="0" ref="W6:W11">SUM(U6:V6)</f>
        <v>485.02000000000004</v>
      </c>
      <c r="X6" s="1316"/>
      <c r="Y6" s="1316"/>
    </row>
    <row r="7" spans="1:25" ht="23.25" customHeight="1">
      <c r="A7" s="1445" t="s">
        <v>55</v>
      </c>
      <c r="B7" s="1446"/>
      <c r="C7" s="248">
        <v>24.95</v>
      </c>
      <c r="D7" s="629">
        <v>35.54</v>
      </c>
      <c r="E7" s="967">
        <v>37.03</v>
      </c>
      <c r="F7" s="349"/>
      <c r="G7" s="247">
        <v>60.49</v>
      </c>
      <c r="H7" s="247">
        <v>74.51</v>
      </c>
      <c r="I7" s="249">
        <f aca="true" t="shared" si="1" ref="I7:I12">SUM(G7:H7)</f>
        <v>135</v>
      </c>
      <c r="J7" s="202">
        <f>ECB!J16</f>
        <v>34.23</v>
      </c>
      <c r="K7" s="425">
        <f>ECB!K16</f>
        <v>34.83</v>
      </c>
      <c r="L7" s="429">
        <f>ECB!L16</f>
        <v>42.79</v>
      </c>
      <c r="M7" s="202">
        <f>ECB!M16</f>
        <v>40.92</v>
      </c>
      <c r="N7" s="201">
        <f>ECB!N16</f>
        <v>69.06</v>
      </c>
      <c r="O7" s="201">
        <f>ECB!O16</f>
        <v>83.71000000000001</v>
      </c>
      <c r="P7" s="326">
        <f>ECB!P16</f>
        <v>152.77</v>
      </c>
      <c r="Q7" s="100">
        <v>26.43</v>
      </c>
      <c r="R7" s="18">
        <v>40.72</v>
      </c>
      <c r="S7" s="434">
        <v>31.51</v>
      </c>
      <c r="T7" s="388">
        <v>32.17</v>
      </c>
      <c r="U7" s="433">
        <f aca="true" t="shared" si="2" ref="U7:U12">SUM(Q7:R7)</f>
        <v>67.15</v>
      </c>
      <c r="V7" s="19">
        <f aca="true" t="shared" si="3" ref="V7:V12">SUM(S7:T7)</f>
        <v>63.68000000000001</v>
      </c>
      <c r="W7" s="19">
        <f t="shared" si="0"/>
        <v>130.83</v>
      </c>
      <c r="X7" s="1316"/>
      <c r="Y7" s="1316"/>
    </row>
    <row r="8" spans="1:25" ht="23.25" customHeight="1">
      <c r="A8" s="1445" t="s">
        <v>56</v>
      </c>
      <c r="B8" s="1446"/>
      <c r="C8" s="270">
        <v>5.06</v>
      </c>
      <c r="D8" s="626">
        <v>0.16</v>
      </c>
      <c r="E8" s="966">
        <v>4.81</v>
      </c>
      <c r="F8" s="348"/>
      <c r="G8" s="269">
        <v>5.22</v>
      </c>
      <c r="H8" s="269">
        <v>8.3</v>
      </c>
      <c r="I8" s="271">
        <f t="shared" si="1"/>
        <v>13.52</v>
      </c>
      <c r="J8" s="208">
        <f>AEC!J16</f>
        <v>1.26</v>
      </c>
      <c r="K8" s="424">
        <f>AEC!K16</f>
        <v>2.96</v>
      </c>
      <c r="L8" s="430">
        <f>AEC!L16</f>
        <v>2.9</v>
      </c>
      <c r="M8" s="208">
        <f>AEC!M16</f>
        <v>6.4</v>
      </c>
      <c r="N8" s="209">
        <f>AEC!N16</f>
        <v>4.22</v>
      </c>
      <c r="O8" s="209">
        <f>AEC!O16</f>
        <v>9.3</v>
      </c>
      <c r="P8" s="325">
        <f>AEC!P16</f>
        <v>13.52</v>
      </c>
      <c r="Q8" s="54">
        <v>-7.79</v>
      </c>
      <c r="R8" s="55">
        <v>-12.28</v>
      </c>
      <c r="S8" s="384">
        <v>6.07</v>
      </c>
      <c r="T8" s="386">
        <v>1.71</v>
      </c>
      <c r="U8" s="413">
        <f t="shared" si="2"/>
        <v>-20.07</v>
      </c>
      <c r="V8" s="56">
        <f t="shared" si="3"/>
        <v>7.78</v>
      </c>
      <c r="W8" s="56">
        <f t="shared" si="0"/>
        <v>-12.29</v>
      </c>
      <c r="X8" s="1316"/>
      <c r="Y8" s="1316"/>
    </row>
    <row r="9" spans="1:25" ht="23.25" customHeight="1">
      <c r="A9" s="1445" t="s">
        <v>57</v>
      </c>
      <c r="B9" s="1446"/>
      <c r="C9" s="270">
        <v>-14.56</v>
      </c>
      <c r="D9" s="626">
        <v>14.97</v>
      </c>
      <c r="E9" s="966">
        <v>2.02</v>
      </c>
      <c r="F9" s="348"/>
      <c r="G9" s="269">
        <v>0.41</v>
      </c>
      <c r="H9" s="269">
        <v>72.54</v>
      </c>
      <c r="I9" s="271">
        <f t="shared" si="1"/>
        <v>72.95</v>
      </c>
      <c r="J9" s="208">
        <f>SSB!J16</f>
        <v>-17.88</v>
      </c>
      <c r="K9" s="424">
        <f>SSB!K16</f>
        <v>2.62</v>
      </c>
      <c r="L9" s="430">
        <f>SSB!L16</f>
        <v>2.97</v>
      </c>
      <c r="M9" s="208">
        <f>SSB!M16</f>
        <v>85.24</v>
      </c>
      <c r="N9" s="209">
        <f>SSB!N16</f>
        <v>-15.259999999999998</v>
      </c>
      <c r="O9" s="209">
        <f>SSB!O16</f>
        <v>88.21</v>
      </c>
      <c r="P9" s="325">
        <f>SSB!P16</f>
        <v>72.94999999999999</v>
      </c>
      <c r="Q9" s="54">
        <v>-17.5</v>
      </c>
      <c r="R9" s="55">
        <v>8.6</v>
      </c>
      <c r="S9" s="384">
        <v>32.74</v>
      </c>
      <c r="T9" s="387">
        <v>56.86</v>
      </c>
      <c r="U9" s="413">
        <f t="shared" si="2"/>
        <v>-8.9</v>
      </c>
      <c r="V9" s="56">
        <f t="shared" si="3"/>
        <v>89.6</v>
      </c>
      <c r="W9" s="56">
        <f t="shared" si="0"/>
        <v>80.69999999999999</v>
      </c>
      <c r="X9" s="1316"/>
      <c r="Y9" s="1316"/>
    </row>
    <row r="10" spans="1:25" ht="23.25" customHeight="1">
      <c r="A10" s="1445" t="s">
        <v>58</v>
      </c>
      <c r="B10" s="1446"/>
      <c r="C10" s="270">
        <v>13.8</v>
      </c>
      <c r="D10" s="626">
        <v>18.74</v>
      </c>
      <c r="E10" s="966">
        <v>29.73</v>
      </c>
      <c r="F10" s="348"/>
      <c r="G10" s="269">
        <v>32.54</v>
      </c>
      <c r="H10" s="269">
        <v>62.5</v>
      </c>
      <c r="I10" s="271">
        <f t="shared" si="1"/>
        <v>95.03999999999999</v>
      </c>
      <c r="J10" s="208">
        <f>HCB!J16</f>
        <v>11.25</v>
      </c>
      <c r="K10" s="424">
        <f>HCB!K16</f>
        <v>26.58</v>
      </c>
      <c r="L10" s="430">
        <f>HCB!L16</f>
        <v>33.88</v>
      </c>
      <c r="M10" s="208">
        <f>HCB!M16</f>
        <v>23.33</v>
      </c>
      <c r="N10" s="209">
        <f>HCB!N16</f>
        <v>37.83</v>
      </c>
      <c r="O10" s="209">
        <f>HCB!O16</f>
        <v>57.21</v>
      </c>
      <c r="P10" s="325">
        <f>HCB!P16</f>
        <v>95.03999999999999</v>
      </c>
      <c r="Q10" s="54">
        <v>17.93</v>
      </c>
      <c r="R10" s="55">
        <v>19.1</v>
      </c>
      <c r="S10" s="384">
        <v>22.46</v>
      </c>
      <c r="T10" s="388">
        <v>27.41</v>
      </c>
      <c r="U10" s="413">
        <f t="shared" si="2"/>
        <v>37.03</v>
      </c>
      <c r="V10" s="56">
        <f t="shared" si="3"/>
        <v>49.870000000000005</v>
      </c>
      <c r="W10" s="56">
        <f t="shared" si="0"/>
        <v>86.9</v>
      </c>
      <c r="X10" s="1316"/>
      <c r="Y10" s="1316"/>
    </row>
    <row r="11" spans="1:25" ht="23.25" customHeight="1">
      <c r="A11" s="1445" t="s">
        <v>22</v>
      </c>
      <c r="B11" s="1446"/>
      <c r="C11" s="248">
        <v>0.96</v>
      </c>
      <c r="D11" s="629">
        <v>0.86</v>
      </c>
      <c r="E11" s="967">
        <v>-1.33</v>
      </c>
      <c r="F11" s="349"/>
      <c r="G11" s="247">
        <v>1.82</v>
      </c>
      <c r="H11" s="247">
        <v>-0.87</v>
      </c>
      <c r="I11" s="249">
        <f t="shared" si="1"/>
        <v>0.9500000000000001</v>
      </c>
      <c r="J11" s="202">
        <f>'その他'!J16</f>
        <v>-3.96</v>
      </c>
      <c r="K11" s="425">
        <f>'その他'!K16</f>
        <v>-0.68</v>
      </c>
      <c r="L11" s="429">
        <f>'その他'!L16</f>
        <v>-2.33</v>
      </c>
      <c r="M11" s="202">
        <f>'その他'!M16</f>
        <v>1.46</v>
      </c>
      <c r="N11" s="201">
        <f>'その他'!N16</f>
        <v>-4.64</v>
      </c>
      <c r="O11" s="201">
        <f>'その他'!O16</f>
        <v>-0.87</v>
      </c>
      <c r="P11" s="326">
        <f>'その他'!P16</f>
        <v>-5.51</v>
      </c>
      <c r="Q11" s="100">
        <v>0.77</v>
      </c>
      <c r="R11" s="18">
        <v>6.97</v>
      </c>
      <c r="S11" s="434">
        <v>-0.99</v>
      </c>
      <c r="T11" s="388">
        <v>-2.44</v>
      </c>
      <c r="U11" s="433">
        <f t="shared" si="2"/>
        <v>7.74</v>
      </c>
      <c r="V11" s="19">
        <f t="shared" si="3"/>
        <v>-3.4299999999999997</v>
      </c>
      <c r="W11" s="19">
        <f t="shared" si="0"/>
        <v>4.3100000000000005</v>
      </c>
      <c r="X11" s="1316"/>
      <c r="Y11" s="1316"/>
    </row>
    <row r="12" spans="1:25" ht="23.25" customHeight="1" thickBot="1">
      <c r="A12" s="1447" t="s">
        <v>32</v>
      </c>
      <c r="B12" s="1448"/>
      <c r="C12" s="275">
        <v>-40.02</v>
      </c>
      <c r="D12" s="647">
        <v>-40.82</v>
      </c>
      <c r="E12" s="1238">
        <v>-36.74</v>
      </c>
      <c r="F12" s="350"/>
      <c r="G12" s="274">
        <v>-80.84</v>
      </c>
      <c r="H12" s="274">
        <v>-126.62</v>
      </c>
      <c r="I12" s="276">
        <f t="shared" si="1"/>
        <v>-207.46</v>
      </c>
      <c r="J12" s="210">
        <v>-46.62</v>
      </c>
      <c r="K12" s="426">
        <v>-30.58</v>
      </c>
      <c r="L12" s="431">
        <v>-71.6</v>
      </c>
      <c r="M12" s="872">
        <v>-75.6</v>
      </c>
      <c r="N12" s="211">
        <f>SUM(J12:K12)</f>
        <v>-77.19999999999999</v>
      </c>
      <c r="O12" s="211">
        <f>SUM(L12:M12)</f>
        <v>-147.2</v>
      </c>
      <c r="P12" s="210">
        <f>N12+O12</f>
        <v>-224.39999999999998</v>
      </c>
      <c r="Q12" s="873">
        <v>-39.99</v>
      </c>
      <c r="R12" s="874">
        <v>-35.26</v>
      </c>
      <c r="S12" s="875">
        <v>-42.13</v>
      </c>
      <c r="T12" s="876">
        <v>-37.63</v>
      </c>
      <c r="U12" s="877">
        <f t="shared" si="2"/>
        <v>-75.25</v>
      </c>
      <c r="V12" s="877">
        <f t="shared" si="3"/>
        <v>-79.76</v>
      </c>
      <c r="W12" s="878" t="s">
        <v>242</v>
      </c>
      <c r="X12" s="1316"/>
      <c r="Y12" s="1316"/>
    </row>
    <row r="13" spans="1:25" ht="23.25" customHeight="1" thickBot="1" thickTop="1">
      <c r="A13" s="1461" t="s">
        <v>26</v>
      </c>
      <c r="B13" s="1462"/>
      <c r="C13" s="279">
        <f>SUM(C6:C12)</f>
        <v>96.69</v>
      </c>
      <c r="D13" s="649">
        <f>SUM(D6:D12)</f>
        <v>169.21</v>
      </c>
      <c r="E13" s="1239">
        <f>SUM(E6:E12)</f>
        <v>166.02999999999997</v>
      </c>
      <c r="F13" s="687"/>
      <c r="G13" s="278">
        <f>SUM(G6:G12)</f>
        <v>265.9000000000001</v>
      </c>
      <c r="H13" s="278">
        <f>SUM(H6:H12)</f>
        <v>384.1</v>
      </c>
      <c r="I13" s="280">
        <f>SUM(I6:I12)</f>
        <v>650</v>
      </c>
      <c r="J13" s="212">
        <f aca="true" t="shared" si="4" ref="J13:P13">SUM(J6:J12)</f>
        <v>114.99957304794941</v>
      </c>
      <c r="K13" s="427">
        <f t="shared" si="4"/>
        <v>185.00043939688027</v>
      </c>
      <c r="L13" s="432">
        <f t="shared" si="4"/>
        <v>185.00000000000003</v>
      </c>
      <c r="M13" s="212">
        <f t="shared" si="4"/>
        <v>265</v>
      </c>
      <c r="N13" s="213">
        <f t="shared" si="4"/>
        <v>300.0000124448297</v>
      </c>
      <c r="O13" s="213">
        <f t="shared" si="4"/>
        <v>450.00000000000006</v>
      </c>
      <c r="P13" s="328">
        <f t="shared" si="4"/>
        <v>750.0000124448296</v>
      </c>
      <c r="Q13" s="68">
        <f aca="true" t="shared" si="5" ref="Q13:V13">SUM(Q6:Q12)</f>
        <v>92.88000000000002</v>
      </c>
      <c r="R13" s="69">
        <f t="shared" si="5"/>
        <v>139.89</v>
      </c>
      <c r="S13" s="1288">
        <f t="shared" si="5"/>
        <v>176.75</v>
      </c>
      <c r="T13" s="1228">
        <f t="shared" si="5"/>
        <v>210.94000000000003</v>
      </c>
      <c r="U13" s="415">
        <f t="shared" si="5"/>
        <v>232.7700000000001</v>
      </c>
      <c r="V13" s="70">
        <f t="shared" si="5"/>
        <v>387.69</v>
      </c>
      <c r="W13" s="70">
        <v>620.46</v>
      </c>
      <c r="X13" s="1316"/>
      <c r="Y13" s="1316"/>
    </row>
    <row r="14" spans="17:23" ht="22.5" customHeight="1">
      <c r="Q14" s="881" t="s">
        <v>137</v>
      </c>
      <c r="R14" s="337"/>
      <c r="S14" s="337"/>
      <c r="T14" s="337"/>
      <c r="U14" s="337"/>
      <c r="V14" s="337"/>
      <c r="W14" s="887"/>
    </row>
    <row r="15" spans="17:23" ht="2.25" customHeight="1" thickBot="1">
      <c r="Q15" s="172"/>
      <c r="R15" s="172"/>
      <c r="S15" s="172"/>
      <c r="T15" s="172"/>
      <c r="U15" s="172"/>
      <c r="V15" s="172"/>
      <c r="W15" s="866"/>
    </row>
    <row r="16" spans="8:23" ht="23.25" customHeight="1">
      <c r="H16" s="76"/>
      <c r="I16" s="77"/>
      <c r="J16" s="1398" t="s">
        <v>191</v>
      </c>
      <c r="K16" s="1428"/>
      <c r="L16" s="1428"/>
      <c r="M16" s="1428"/>
      <c r="N16" s="1428"/>
      <c r="O16" s="1428"/>
      <c r="P16" s="1429"/>
      <c r="Q16" s="1403" t="s">
        <v>192</v>
      </c>
      <c r="R16" s="1403"/>
      <c r="S16" s="1403"/>
      <c r="T16" s="1403"/>
      <c r="U16" s="1403"/>
      <c r="V16" s="1403"/>
      <c r="W16" s="1402"/>
    </row>
    <row r="17" spans="8:23" ht="23.25" customHeight="1" thickBot="1">
      <c r="H17" s="1441" t="str">
        <f>A3</f>
        <v>CP別営業利益</v>
      </c>
      <c r="I17" s="1453"/>
      <c r="J17" s="1410"/>
      <c r="K17" s="1411"/>
      <c r="L17" s="1411"/>
      <c r="M17" s="1411"/>
      <c r="N17" s="1411"/>
      <c r="O17" s="1411"/>
      <c r="P17" s="1399"/>
      <c r="Q17" s="1404"/>
      <c r="R17" s="1404"/>
      <c r="S17" s="1417"/>
      <c r="T17" s="1404"/>
      <c r="U17" s="1404"/>
      <c r="V17" s="1417"/>
      <c r="W17" s="1418"/>
    </row>
    <row r="18" spans="8:23" ht="23.25" customHeight="1" thickBot="1">
      <c r="H18" s="1443" t="s">
        <v>28</v>
      </c>
      <c r="I18" s="1444"/>
      <c r="J18" s="250" t="s">
        <v>91</v>
      </c>
      <c r="K18" s="156" t="s">
        <v>92</v>
      </c>
      <c r="L18" s="365" t="s">
        <v>93</v>
      </c>
      <c r="M18" s="156" t="s">
        <v>94</v>
      </c>
      <c r="N18" s="13" t="s">
        <v>95</v>
      </c>
      <c r="O18" s="13" t="s">
        <v>96</v>
      </c>
      <c r="P18" s="157" t="s">
        <v>97</v>
      </c>
      <c r="Q18" s="6" t="s">
        <v>98</v>
      </c>
      <c r="R18" s="2" t="s">
        <v>92</v>
      </c>
      <c r="S18" s="366" t="s">
        <v>99</v>
      </c>
      <c r="T18" s="7" t="s">
        <v>100</v>
      </c>
      <c r="U18" s="8" t="s">
        <v>101</v>
      </c>
      <c r="V18" s="8" t="s">
        <v>102</v>
      </c>
      <c r="W18" s="8" t="s">
        <v>103</v>
      </c>
    </row>
    <row r="19" spans="8:23" ht="23.25" customHeight="1" thickTop="1">
      <c r="H19" s="1451" t="s">
        <v>54</v>
      </c>
      <c r="I19" s="1452"/>
      <c r="J19" s="251">
        <f aca="true" t="shared" si="6" ref="J19:L26">C6/J6</f>
        <v>0.7789667391855369</v>
      </c>
      <c r="K19" s="252">
        <f t="shared" si="6"/>
        <v>0.9362871883052888</v>
      </c>
      <c r="L19" s="971">
        <f t="shared" si="6"/>
        <v>0.7398945518453427</v>
      </c>
      <c r="M19" s="688"/>
      <c r="N19" s="399">
        <f aca="true" t="shared" si="7" ref="N19:O21">G6/N6</f>
        <v>0.8610790212385687</v>
      </c>
      <c r="O19" s="253">
        <f t="shared" si="7"/>
        <v>0.8167612056500946</v>
      </c>
      <c r="P19" s="253">
        <f>I6/P6</f>
        <v>0.8363923448279041</v>
      </c>
      <c r="Q19" s="79">
        <f>C6/Q6</f>
        <v>0.9422277271520835</v>
      </c>
      <c r="R19" s="80">
        <f>D6/R6</f>
        <v>1.247411638700464</v>
      </c>
      <c r="S19" s="1218">
        <f aca="true" t="shared" si="8" ref="S19:S26">E6/S6</f>
        <v>1.0269100637343613</v>
      </c>
      <c r="T19" s="688"/>
      <c r="U19" s="404">
        <f>G6/U6</f>
        <v>1.094148487137335</v>
      </c>
      <c r="V19" s="81">
        <f>H6/V6</f>
        <v>1.129986535872283</v>
      </c>
      <c r="W19" s="81">
        <f aca="true" t="shared" si="9" ref="W19:W24">I6/W6</f>
        <v>1.1133561502618448</v>
      </c>
    </row>
    <row r="20" spans="8:23" ht="23.25" customHeight="1">
      <c r="H20" s="1445" t="s">
        <v>55</v>
      </c>
      <c r="I20" s="1446"/>
      <c r="J20" s="257">
        <f t="shared" si="6"/>
        <v>0.7288927841075081</v>
      </c>
      <c r="K20" s="258">
        <f t="shared" si="6"/>
        <v>1.0203847258110825</v>
      </c>
      <c r="L20" s="381">
        <f t="shared" si="6"/>
        <v>0.865389109605048</v>
      </c>
      <c r="M20" s="689"/>
      <c r="N20" s="401">
        <f t="shared" si="7"/>
        <v>0.8759050101361135</v>
      </c>
      <c r="O20" s="259">
        <f t="shared" si="7"/>
        <v>0.8900967626328993</v>
      </c>
      <c r="P20" s="259">
        <f>I7/P7</f>
        <v>0.8836813510505989</v>
      </c>
      <c r="Q20" s="87">
        <f>C7/Q7</f>
        <v>0.9440030268634128</v>
      </c>
      <c r="R20" s="88">
        <f aca="true" t="shared" si="10" ref="R20:R26">D7/R7</f>
        <v>0.8727897838899804</v>
      </c>
      <c r="S20" s="974">
        <f t="shared" si="8"/>
        <v>1.1751824817518248</v>
      </c>
      <c r="T20" s="689"/>
      <c r="U20" s="406">
        <f>G7/U7</f>
        <v>0.9008190618019359</v>
      </c>
      <c r="V20" s="89">
        <f>H7/V7</f>
        <v>1.170069095477387</v>
      </c>
      <c r="W20" s="89">
        <f t="shared" si="9"/>
        <v>1.031873423526714</v>
      </c>
    </row>
    <row r="21" spans="8:23" ht="23.25" customHeight="1">
      <c r="H21" s="1445" t="s">
        <v>56</v>
      </c>
      <c r="I21" s="1446"/>
      <c r="J21" s="257">
        <f t="shared" si="6"/>
        <v>4.015873015873016</v>
      </c>
      <c r="K21" s="258">
        <f t="shared" si="6"/>
        <v>0.05405405405405406</v>
      </c>
      <c r="L21" s="381">
        <f t="shared" si="6"/>
        <v>1.6586206896551723</v>
      </c>
      <c r="M21" s="689"/>
      <c r="N21" s="401">
        <f t="shared" si="7"/>
        <v>1.2369668246445498</v>
      </c>
      <c r="O21" s="259">
        <f t="shared" si="7"/>
        <v>0.8924731182795699</v>
      </c>
      <c r="P21" s="259">
        <f>I8/P8</f>
        <v>1</v>
      </c>
      <c r="Q21" s="87" t="s">
        <v>76</v>
      </c>
      <c r="R21" s="88">
        <f>D8/R8</f>
        <v>-0.013029315960912053</v>
      </c>
      <c r="S21" s="974">
        <f t="shared" si="8"/>
        <v>0.7924217462932454</v>
      </c>
      <c r="T21" s="696"/>
      <c r="U21" s="406" t="s">
        <v>77</v>
      </c>
      <c r="V21" s="89">
        <f aca="true" t="shared" si="11" ref="V21:V26">H8/V8</f>
        <v>1.0668380462724936</v>
      </c>
      <c r="W21" s="89" t="s">
        <v>76</v>
      </c>
    </row>
    <row r="22" spans="8:23" ht="23.25" customHeight="1">
      <c r="H22" s="1445" t="s">
        <v>57</v>
      </c>
      <c r="I22" s="1446"/>
      <c r="J22" s="257">
        <f aca="true" t="shared" si="12" ref="J22:K26">C9/J9</f>
        <v>0.8143176733780761</v>
      </c>
      <c r="K22" s="258">
        <f t="shared" si="12"/>
        <v>5.713740458015267</v>
      </c>
      <c r="L22" s="381">
        <f t="shared" si="6"/>
        <v>0.6801346801346801</v>
      </c>
      <c r="M22" s="689"/>
      <c r="N22" s="401" t="s">
        <v>139</v>
      </c>
      <c r="O22" s="259">
        <f>H9/O9</f>
        <v>0.8223557419793676</v>
      </c>
      <c r="P22" s="259">
        <f>I9/P9</f>
        <v>1.0000000000000002</v>
      </c>
      <c r="Q22" s="87">
        <f>C9/Q9</f>
        <v>0.8320000000000001</v>
      </c>
      <c r="R22" s="88">
        <f>D9/R9</f>
        <v>1.740697674418605</v>
      </c>
      <c r="S22" s="974">
        <f t="shared" si="8"/>
        <v>0.06169822846670739</v>
      </c>
      <c r="T22" s="697"/>
      <c r="U22" s="406" t="s">
        <v>106</v>
      </c>
      <c r="V22" s="89">
        <f t="shared" si="11"/>
        <v>0.8095982142857144</v>
      </c>
      <c r="W22" s="89">
        <f t="shared" si="9"/>
        <v>0.9039653035935565</v>
      </c>
    </row>
    <row r="23" spans="8:23" ht="23.25" customHeight="1">
      <c r="H23" s="1445" t="s">
        <v>58</v>
      </c>
      <c r="I23" s="1446"/>
      <c r="J23" s="257">
        <f t="shared" si="12"/>
        <v>1.2266666666666668</v>
      </c>
      <c r="K23" s="258">
        <f t="shared" si="12"/>
        <v>0.7050413844996237</v>
      </c>
      <c r="L23" s="381">
        <f t="shared" si="6"/>
        <v>0.877508854781582</v>
      </c>
      <c r="M23" s="689"/>
      <c r="N23" s="401">
        <f>G10/N10</f>
        <v>0.8601638910917262</v>
      </c>
      <c r="O23" s="259">
        <f>H10/O10</f>
        <v>1.0924663520363573</v>
      </c>
      <c r="P23" s="259">
        <f>I10/P10</f>
        <v>1</v>
      </c>
      <c r="Q23" s="87">
        <f>C10/Q10</f>
        <v>0.769659788064696</v>
      </c>
      <c r="R23" s="88">
        <f t="shared" si="10"/>
        <v>0.9811518324607328</v>
      </c>
      <c r="S23" s="974">
        <f t="shared" si="8"/>
        <v>1.323686553873553</v>
      </c>
      <c r="T23" s="689"/>
      <c r="U23" s="435">
        <f>G10/U10</f>
        <v>0.8787469619227652</v>
      </c>
      <c r="V23" s="89">
        <f t="shared" si="11"/>
        <v>1.2532584720272708</v>
      </c>
      <c r="W23" s="89">
        <f t="shared" si="9"/>
        <v>1.0936708860759492</v>
      </c>
    </row>
    <row r="24" spans="8:23" ht="23.25" customHeight="1">
      <c r="H24" s="1463" t="s">
        <v>22</v>
      </c>
      <c r="I24" s="1464"/>
      <c r="J24" s="884" t="s">
        <v>132</v>
      </c>
      <c r="K24" s="637" t="s">
        <v>140</v>
      </c>
      <c r="L24" s="1254">
        <f t="shared" si="6"/>
        <v>0.5708154506437768</v>
      </c>
      <c r="M24" s="701"/>
      <c r="N24" s="885" t="s">
        <v>138</v>
      </c>
      <c r="O24" s="902">
        <f>H11/O11</f>
        <v>1</v>
      </c>
      <c r="P24" s="903" t="s">
        <v>76</v>
      </c>
      <c r="Q24" s="600">
        <f>C11/Q11</f>
        <v>1.2467532467532467</v>
      </c>
      <c r="R24" s="638">
        <f t="shared" si="10"/>
        <v>0.12338593974175036</v>
      </c>
      <c r="S24" s="1309">
        <f t="shared" si="8"/>
        <v>1.3434343434343434</v>
      </c>
      <c r="T24" s="701"/>
      <c r="U24" s="435">
        <f>G11/U11</f>
        <v>0.2351421188630491</v>
      </c>
      <c r="V24" s="901">
        <f t="shared" si="11"/>
        <v>0.2536443148688047</v>
      </c>
      <c r="W24" s="901">
        <f t="shared" si="9"/>
        <v>0.22041763341067283</v>
      </c>
    </row>
    <row r="25" spans="8:23" ht="23.25" customHeight="1" thickBot="1">
      <c r="H25" s="1447" t="str">
        <f>A12</f>
        <v>消去又は全社</v>
      </c>
      <c r="I25" s="1448"/>
      <c r="J25" s="254">
        <f t="shared" si="12"/>
        <v>0.8584298584298585</v>
      </c>
      <c r="K25" s="262">
        <f t="shared" si="12"/>
        <v>1.3348593852190975</v>
      </c>
      <c r="L25" s="1216">
        <f t="shared" si="6"/>
        <v>0.5131284916201118</v>
      </c>
      <c r="M25" s="690"/>
      <c r="N25" s="400">
        <f>G12/N12</f>
        <v>1.0471502590673578</v>
      </c>
      <c r="O25" s="263">
        <f>H12/O12</f>
        <v>0.8601902173913044</v>
      </c>
      <c r="P25" s="256">
        <f>I12/P12</f>
        <v>0.9245098039215688</v>
      </c>
      <c r="Q25" s="83">
        <f>C12/Q12</f>
        <v>1.0007501875468867</v>
      </c>
      <c r="R25" s="84">
        <f>D12/R12</f>
        <v>1.1576857629041408</v>
      </c>
      <c r="S25" s="1219">
        <f t="shared" si="8"/>
        <v>0.8720626631853786</v>
      </c>
      <c r="T25" s="690"/>
      <c r="U25" s="405">
        <f>G12/U12</f>
        <v>1.0742857142857143</v>
      </c>
      <c r="V25" s="85">
        <f t="shared" si="11"/>
        <v>1.5875125376128385</v>
      </c>
      <c r="W25" s="85">
        <v>1.3383652667569836</v>
      </c>
    </row>
    <row r="26" spans="8:23" ht="23.25" customHeight="1" thickBot="1" thickTop="1">
      <c r="H26" s="1461" t="s">
        <v>26</v>
      </c>
      <c r="I26" s="1462"/>
      <c r="J26" s="264">
        <f t="shared" si="12"/>
        <v>0.8407857302190576</v>
      </c>
      <c r="K26" s="265">
        <f t="shared" si="12"/>
        <v>0.9146464762550908</v>
      </c>
      <c r="L26" s="1217">
        <f t="shared" si="6"/>
        <v>0.8974594594594592</v>
      </c>
      <c r="M26" s="691"/>
      <c r="N26" s="403">
        <f>G13/N13</f>
        <v>0.8863332965657773</v>
      </c>
      <c r="O26" s="266">
        <f>H13/O13</f>
        <v>0.8535555555555555</v>
      </c>
      <c r="P26" s="266">
        <f>I13/P13</f>
        <v>0.866666652285975</v>
      </c>
      <c r="Q26" s="96">
        <f>C13/Q13</f>
        <v>1.041020671834625</v>
      </c>
      <c r="R26" s="97">
        <f t="shared" si="10"/>
        <v>1.2095932518407322</v>
      </c>
      <c r="S26" s="1221">
        <f t="shared" si="8"/>
        <v>0.9393493635077792</v>
      </c>
      <c r="T26" s="691"/>
      <c r="U26" s="408">
        <f>G13/U13</f>
        <v>1.1423293379731063</v>
      </c>
      <c r="V26" s="98">
        <f t="shared" si="11"/>
        <v>0.9907400242461761</v>
      </c>
      <c r="W26" s="98">
        <f>I13/W13</f>
        <v>1.0476098378622312</v>
      </c>
    </row>
    <row r="27" spans="17:23" s="138" customFormat="1" ht="17.25" customHeight="1" thickBot="1">
      <c r="Q27" s="139"/>
      <c r="R27" s="139"/>
      <c r="S27" s="139"/>
      <c r="T27" s="139"/>
      <c r="U27" s="139"/>
      <c r="V27" s="139"/>
      <c r="W27" s="99" t="s">
        <v>23</v>
      </c>
    </row>
    <row r="28" spans="1:23" ht="26.25" customHeight="1">
      <c r="A28" s="76"/>
      <c r="B28" s="158"/>
      <c r="C28" s="1425" t="s">
        <v>108</v>
      </c>
      <c r="D28" s="1426"/>
      <c r="E28" s="1426"/>
      <c r="F28" s="1426"/>
      <c r="G28" s="1426"/>
      <c r="H28" s="1426"/>
      <c r="I28" s="1427"/>
      <c r="J28" s="1419" t="s">
        <v>108</v>
      </c>
      <c r="K28" s="1420"/>
      <c r="L28" s="1420"/>
      <c r="M28" s="1420"/>
      <c r="N28" s="1420"/>
      <c r="O28" s="1420"/>
      <c r="P28" s="1421"/>
      <c r="Q28" s="1413" t="s">
        <v>110</v>
      </c>
      <c r="R28" s="1413"/>
      <c r="S28" s="1413"/>
      <c r="T28" s="1413"/>
      <c r="U28" s="1413"/>
      <c r="V28" s="1413"/>
      <c r="W28" s="1414"/>
    </row>
    <row r="29" spans="1:23" ht="15.75" customHeight="1">
      <c r="A29" s="1441" t="str">
        <f>H17</f>
        <v>CP別営業利益</v>
      </c>
      <c r="B29" s="1442"/>
      <c r="C29" s="1405" t="s">
        <v>188</v>
      </c>
      <c r="D29" s="1406"/>
      <c r="E29" s="1406"/>
      <c r="F29" s="1406"/>
      <c r="G29" s="1406"/>
      <c r="H29" s="1406"/>
      <c r="I29" s="1407"/>
      <c r="J29" s="1422" t="s">
        <v>73</v>
      </c>
      <c r="K29" s="1423"/>
      <c r="L29" s="1423"/>
      <c r="M29" s="1423"/>
      <c r="N29" s="1423"/>
      <c r="O29" s="1423"/>
      <c r="P29" s="1424"/>
      <c r="Q29" s="1417" t="s">
        <v>1</v>
      </c>
      <c r="R29" s="1417"/>
      <c r="S29" s="1417"/>
      <c r="T29" s="1417"/>
      <c r="U29" s="1417"/>
      <c r="V29" s="1417"/>
      <c r="W29" s="1418"/>
    </row>
    <row r="30" spans="1:23" ht="22.5" customHeight="1" thickBot="1">
      <c r="A30" s="40"/>
      <c r="B30" s="41"/>
      <c r="C30" s="1405" t="s">
        <v>189</v>
      </c>
      <c r="D30" s="1406"/>
      <c r="E30" s="1406"/>
      <c r="F30" s="1406"/>
      <c r="G30" s="1406"/>
      <c r="H30" s="1406"/>
      <c r="I30" s="1407"/>
      <c r="J30" s="1430" t="s">
        <v>109</v>
      </c>
      <c r="K30" s="1431"/>
      <c r="L30" s="1431"/>
      <c r="M30" s="1431"/>
      <c r="N30" s="1423"/>
      <c r="O30" s="1423"/>
      <c r="P30" s="1432"/>
      <c r="Q30" s="1400"/>
      <c r="R30" s="1400"/>
      <c r="S30" s="1401"/>
      <c r="T30" s="1400"/>
      <c r="U30" s="1400"/>
      <c r="V30" s="1401"/>
      <c r="W30" s="1402"/>
    </row>
    <row r="31" spans="1:23" ht="21" customHeight="1" thickBot="1">
      <c r="A31" s="1443" t="s">
        <v>29</v>
      </c>
      <c r="B31" s="1454"/>
      <c r="C31" s="229" t="s">
        <v>86</v>
      </c>
      <c r="D31" s="396" t="s">
        <v>104</v>
      </c>
      <c r="E31" s="364" t="s">
        <v>190</v>
      </c>
      <c r="F31" s="630" t="s">
        <v>74</v>
      </c>
      <c r="G31" s="231" t="s">
        <v>107</v>
      </c>
      <c r="H31" s="231" t="s">
        <v>89</v>
      </c>
      <c r="I31" s="232" t="s">
        <v>90</v>
      </c>
      <c r="J31" s="250" t="s">
        <v>79</v>
      </c>
      <c r="K31" s="156" t="s">
        <v>80</v>
      </c>
      <c r="L31" s="397" t="s">
        <v>81</v>
      </c>
      <c r="M31" s="156" t="s">
        <v>82</v>
      </c>
      <c r="N31" s="13" t="s">
        <v>83</v>
      </c>
      <c r="O31" s="13" t="s">
        <v>84</v>
      </c>
      <c r="P31" s="157" t="s">
        <v>85</v>
      </c>
      <c r="Q31" s="6" t="s">
        <v>46</v>
      </c>
      <c r="R31" s="2" t="s">
        <v>78</v>
      </c>
      <c r="S31" s="366" t="s">
        <v>48</v>
      </c>
      <c r="T31" s="7" t="s">
        <v>49</v>
      </c>
      <c r="U31" s="8" t="s">
        <v>47</v>
      </c>
      <c r="V31" s="8" t="s">
        <v>50</v>
      </c>
      <c r="W31" s="8" t="s">
        <v>51</v>
      </c>
    </row>
    <row r="32" spans="1:23" ht="23.25" customHeight="1" thickTop="1">
      <c r="A32" s="1451" t="s">
        <v>54</v>
      </c>
      <c r="B32" s="1452"/>
      <c r="C32" s="281">
        <f aca="true" t="shared" si="13" ref="C32:C38">C6/C$13</f>
        <v>1.1014582686937635</v>
      </c>
      <c r="D32" s="633">
        <f aca="true" t="shared" si="14" ref="D32:V32">D6/D$13</f>
        <v>0.8259559127711127</v>
      </c>
      <c r="E32" s="1255">
        <f t="shared" si="14"/>
        <v>0.7860627597422153</v>
      </c>
      <c r="F32" s="714"/>
      <c r="G32" s="282">
        <f t="shared" si="14"/>
        <v>0.9261376457314776</v>
      </c>
      <c r="H32" s="282">
        <f t="shared" si="14"/>
        <v>0.7647487633428794</v>
      </c>
      <c r="I32" s="290">
        <f t="shared" si="14"/>
        <v>0.8307692307692308</v>
      </c>
      <c r="J32" s="302">
        <f t="shared" si="14"/>
        <v>1.1888702664221529</v>
      </c>
      <c r="K32" s="445">
        <f t="shared" si="14"/>
        <v>0.8068653235825635</v>
      </c>
      <c r="L32" s="448">
        <f t="shared" si="14"/>
        <v>0.9534594594594592</v>
      </c>
      <c r="M32" s="216">
        <f t="shared" si="14"/>
        <v>0.6915094339622642</v>
      </c>
      <c r="N32" s="217">
        <f t="shared" si="14"/>
        <v>0.953300001937245</v>
      </c>
      <c r="O32" s="217">
        <f t="shared" si="14"/>
        <v>0.7991999999999999</v>
      </c>
      <c r="P32" s="303">
        <f t="shared" si="14"/>
        <v>0.8608400023090966</v>
      </c>
      <c r="Q32" s="101">
        <f t="shared" si="14"/>
        <v>1.216946597760551</v>
      </c>
      <c r="R32" s="102">
        <f t="shared" si="14"/>
        <v>0.8009150046465081</v>
      </c>
      <c r="S32" s="436">
        <f t="shared" si="14"/>
        <v>0.7190381895332391</v>
      </c>
      <c r="T32" s="1305">
        <f t="shared" si="14"/>
        <v>0.6298473499573338</v>
      </c>
      <c r="U32" s="441">
        <f t="shared" si="14"/>
        <v>0.9669201357563255</v>
      </c>
      <c r="V32" s="103">
        <f t="shared" si="14"/>
        <v>0.6705099435115687</v>
      </c>
      <c r="W32" s="103">
        <f>W6/W$13</f>
        <v>0.7817103439383684</v>
      </c>
    </row>
    <row r="33" spans="1:23" ht="23.25" customHeight="1">
      <c r="A33" s="1445" t="s">
        <v>55</v>
      </c>
      <c r="B33" s="1446"/>
      <c r="C33" s="283">
        <f t="shared" si="13"/>
        <v>0.25804116247802256</v>
      </c>
      <c r="D33" s="634">
        <f aca="true" t="shared" si="15" ref="D33:W33">D7/D$13</f>
        <v>0.2100348679156078</v>
      </c>
      <c r="E33" s="1256">
        <f t="shared" si="15"/>
        <v>0.22303198217189668</v>
      </c>
      <c r="F33" s="715"/>
      <c r="G33" s="284">
        <f t="shared" si="15"/>
        <v>0.22749153817224513</v>
      </c>
      <c r="H33" s="284">
        <f t="shared" si="15"/>
        <v>0.19398594116115594</v>
      </c>
      <c r="I33" s="292">
        <f t="shared" si="15"/>
        <v>0.2076923076923077</v>
      </c>
      <c r="J33" s="331">
        <f t="shared" si="15"/>
        <v>0.29765327898850286</v>
      </c>
      <c r="K33" s="446">
        <f t="shared" si="15"/>
        <v>0.18826982310717338</v>
      </c>
      <c r="L33" s="449">
        <f t="shared" si="15"/>
        <v>0.23129729729729726</v>
      </c>
      <c r="M33" s="200">
        <f t="shared" si="15"/>
        <v>0.15441509433962264</v>
      </c>
      <c r="N33" s="199">
        <f t="shared" si="15"/>
        <v>0.23019999045066777</v>
      </c>
      <c r="O33" s="199">
        <f t="shared" si="15"/>
        <v>0.18602222222222223</v>
      </c>
      <c r="P33" s="332">
        <f t="shared" si="15"/>
        <v>0.2036933299534283</v>
      </c>
      <c r="Q33" s="116">
        <f t="shared" si="15"/>
        <v>0.2845607235142118</v>
      </c>
      <c r="R33" s="117">
        <f t="shared" si="15"/>
        <v>0.29108585317034813</v>
      </c>
      <c r="S33" s="1325">
        <f t="shared" si="15"/>
        <v>0.17827439886845828</v>
      </c>
      <c r="T33" s="438">
        <f t="shared" si="15"/>
        <v>0.1525078221295155</v>
      </c>
      <c r="U33" s="442">
        <f t="shared" si="15"/>
        <v>0.28848219272242975</v>
      </c>
      <c r="V33" s="118">
        <f t="shared" si="15"/>
        <v>0.16425494596197995</v>
      </c>
      <c r="W33" s="118">
        <f t="shared" si="15"/>
        <v>0.21085968475002417</v>
      </c>
    </row>
    <row r="34" spans="1:23" ht="23.25" customHeight="1">
      <c r="A34" s="1445" t="s">
        <v>56</v>
      </c>
      <c r="B34" s="1446"/>
      <c r="C34" s="281">
        <f t="shared" si="13"/>
        <v>0.05233219567690557</v>
      </c>
      <c r="D34" s="633">
        <f aca="true" t="shared" si="16" ref="D34:W34">D8/D$13</f>
        <v>0.0009455705927545653</v>
      </c>
      <c r="E34" s="1257">
        <f t="shared" si="16"/>
        <v>0.02897066795157502</v>
      </c>
      <c r="F34" s="714"/>
      <c r="G34" s="282">
        <f t="shared" si="16"/>
        <v>0.019631440391124477</v>
      </c>
      <c r="H34" s="282">
        <f t="shared" si="16"/>
        <v>0.021608956001041395</v>
      </c>
      <c r="I34" s="290">
        <f t="shared" si="16"/>
        <v>0.0208</v>
      </c>
      <c r="J34" s="302">
        <f t="shared" si="16"/>
        <v>0.010956562416754707</v>
      </c>
      <c r="K34" s="445">
        <f t="shared" si="16"/>
        <v>0.01599996199819791</v>
      </c>
      <c r="L34" s="450">
        <f t="shared" si="16"/>
        <v>0.01567567567567567</v>
      </c>
      <c r="M34" s="216">
        <f t="shared" si="16"/>
        <v>0.024150943396226417</v>
      </c>
      <c r="N34" s="217">
        <f t="shared" si="16"/>
        <v>0.014066666083142453</v>
      </c>
      <c r="O34" s="217">
        <f t="shared" si="16"/>
        <v>0.020666666666666667</v>
      </c>
      <c r="P34" s="303">
        <f t="shared" si="16"/>
        <v>0.018026666367548277</v>
      </c>
      <c r="Q34" s="107">
        <f t="shared" si="16"/>
        <v>-0.08387166236003443</v>
      </c>
      <c r="R34" s="108">
        <f t="shared" si="16"/>
        <v>-0.08778325827435843</v>
      </c>
      <c r="S34" s="437">
        <f t="shared" si="16"/>
        <v>0.03434229137199434</v>
      </c>
      <c r="T34" s="439">
        <f t="shared" si="16"/>
        <v>0.00810657058879302</v>
      </c>
      <c r="U34" s="443">
        <f t="shared" si="16"/>
        <v>-0.086222451346823</v>
      </c>
      <c r="V34" s="109">
        <f t="shared" si="16"/>
        <v>0.020067579767339885</v>
      </c>
      <c r="W34" s="109">
        <f t="shared" si="16"/>
        <v>-0.019807884472810493</v>
      </c>
    </row>
    <row r="35" spans="1:23" ht="23.25" customHeight="1">
      <c r="A35" s="1445" t="s">
        <v>57</v>
      </c>
      <c r="B35" s="1446"/>
      <c r="C35" s="281">
        <f t="shared" si="13"/>
        <v>-0.15058434171062157</v>
      </c>
      <c r="D35" s="633">
        <f aca="true" t="shared" si="17" ref="D35:W35">D9/D$13</f>
        <v>0.08846994858459901</v>
      </c>
      <c r="E35" s="1257">
        <f t="shared" si="17"/>
        <v>0.01216647593808348</v>
      </c>
      <c r="F35" s="714"/>
      <c r="G35" s="282">
        <f t="shared" si="17"/>
        <v>0.001541933057540428</v>
      </c>
      <c r="H35" s="282">
        <f t="shared" si="17"/>
        <v>0.18885706847175215</v>
      </c>
      <c r="I35" s="290">
        <f t="shared" si="17"/>
        <v>0.11223076923076923</v>
      </c>
      <c r="J35" s="302">
        <f t="shared" si="17"/>
        <v>-0.15547883810442392</v>
      </c>
      <c r="K35" s="445">
        <f t="shared" si="17"/>
        <v>0.014162128525431935</v>
      </c>
      <c r="L35" s="450">
        <f t="shared" si="17"/>
        <v>0.01605405405405405</v>
      </c>
      <c r="M35" s="216">
        <f t="shared" si="17"/>
        <v>0.32166037735849057</v>
      </c>
      <c r="N35" s="217">
        <f t="shared" si="17"/>
        <v>-0.050866664556576735</v>
      </c>
      <c r="O35" s="217">
        <f t="shared" si="17"/>
        <v>0.19602222222222218</v>
      </c>
      <c r="P35" s="303">
        <f t="shared" si="17"/>
        <v>0.09726666505271055</v>
      </c>
      <c r="Q35" s="107">
        <f t="shared" si="17"/>
        <v>-0.18841515934539185</v>
      </c>
      <c r="R35" s="108">
        <f t="shared" si="17"/>
        <v>0.061476874687254275</v>
      </c>
      <c r="S35" s="437">
        <f t="shared" si="17"/>
        <v>0.18523338048090524</v>
      </c>
      <c r="T35" s="440">
        <f t="shared" si="17"/>
        <v>0.2695553237887551</v>
      </c>
      <c r="U35" s="443">
        <f t="shared" si="17"/>
        <v>-0.03823516776216865</v>
      </c>
      <c r="V35" s="109">
        <f t="shared" si="17"/>
        <v>0.23111248678067528</v>
      </c>
      <c r="W35" s="109">
        <f t="shared" si="17"/>
        <v>0.13006479063920315</v>
      </c>
    </row>
    <row r="36" spans="1:23" ht="23.25" customHeight="1">
      <c r="A36" s="1445" t="s">
        <v>58</v>
      </c>
      <c r="B36" s="1446"/>
      <c r="C36" s="281">
        <f t="shared" si="13"/>
        <v>0.1427241700279243</v>
      </c>
      <c r="D36" s="633">
        <f aca="true" t="shared" si="18" ref="D36:W36">D10/D$13</f>
        <v>0.11074995567637845</v>
      </c>
      <c r="E36" s="1257">
        <f t="shared" si="18"/>
        <v>0.17906402457387222</v>
      </c>
      <c r="F36" s="714"/>
      <c r="G36" s="282">
        <f t="shared" si="18"/>
        <v>0.12237683339601349</v>
      </c>
      <c r="H36" s="282">
        <f t="shared" si="18"/>
        <v>0.16271804217651653</v>
      </c>
      <c r="I36" s="290">
        <f t="shared" si="18"/>
        <v>0.1462153846153846</v>
      </c>
      <c r="J36" s="302">
        <f t="shared" si="18"/>
        <v>0.0978264501495956</v>
      </c>
      <c r="K36" s="445">
        <f t="shared" si="18"/>
        <v>0.14367533442976366</v>
      </c>
      <c r="L36" s="450">
        <f t="shared" si="18"/>
        <v>0.18313513513513513</v>
      </c>
      <c r="M36" s="216">
        <f t="shared" si="18"/>
        <v>0.0880377358490566</v>
      </c>
      <c r="N36" s="217">
        <f t="shared" si="18"/>
        <v>0.12609999476902348</v>
      </c>
      <c r="O36" s="217">
        <f t="shared" si="18"/>
        <v>0.12713333333333332</v>
      </c>
      <c r="P36" s="303">
        <f t="shared" si="18"/>
        <v>0.1267199978973216</v>
      </c>
      <c r="Q36" s="107">
        <f t="shared" si="18"/>
        <v>0.19304478897502148</v>
      </c>
      <c r="R36" s="108">
        <f t="shared" si="18"/>
        <v>0.13653584959611126</v>
      </c>
      <c r="S36" s="437">
        <f t="shared" si="18"/>
        <v>0.1270721357850071</v>
      </c>
      <c r="T36" s="438">
        <f t="shared" si="18"/>
        <v>0.1299421636484308</v>
      </c>
      <c r="U36" s="443">
        <f t="shared" si="18"/>
        <v>0.15908407440821407</v>
      </c>
      <c r="V36" s="109">
        <f t="shared" si="18"/>
        <v>0.12863370218473524</v>
      </c>
      <c r="W36" s="109">
        <f t="shared" si="18"/>
        <v>0.140057376784966</v>
      </c>
    </row>
    <row r="37" spans="1:23" ht="23.25" customHeight="1">
      <c r="A37" s="1445" t="s">
        <v>22</v>
      </c>
      <c r="B37" s="1446"/>
      <c r="C37" s="300">
        <f t="shared" si="13"/>
        <v>0.009928637914986037</v>
      </c>
      <c r="D37" s="651">
        <f aca="true" t="shared" si="19" ref="D37:W37">D11/D$13</f>
        <v>0.0050824419360557885</v>
      </c>
      <c r="E37" s="1380">
        <f t="shared" si="19"/>
        <v>-0.008010600493886648</v>
      </c>
      <c r="F37" s="1381"/>
      <c r="G37" s="301">
        <f t="shared" si="19"/>
        <v>0.006844678450545315</v>
      </c>
      <c r="H37" s="301">
        <f t="shared" si="19"/>
        <v>-0.00226503514709711</v>
      </c>
      <c r="I37" s="483">
        <f t="shared" si="19"/>
        <v>0.0014615384615384616</v>
      </c>
      <c r="J37" s="306">
        <f t="shared" si="19"/>
        <v>-0.03443491045265765</v>
      </c>
      <c r="K37" s="478">
        <f t="shared" si="19"/>
        <v>-0.003675666945531953</v>
      </c>
      <c r="L37" s="481">
        <f t="shared" si="19"/>
        <v>-0.012594594594594593</v>
      </c>
      <c r="M37" s="222">
        <f t="shared" si="19"/>
        <v>0.0055094339622641505</v>
      </c>
      <c r="N37" s="223">
        <f t="shared" si="19"/>
        <v>-0.015466666025066585</v>
      </c>
      <c r="O37" s="223">
        <f t="shared" si="19"/>
        <v>-0.0019333333333333331</v>
      </c>
      <c r="P37" s="307">
        <f t="shared" si="19"/>
        <v>-0.007346666544762648</v>
      </c>
      <c r="Q37" s="1382">
        <f t="shared" si="19"/>
        <v>0.008290267011197242</v>
      </c>
      <c r="R37" s="1383">
        <f t="shared" si="19"/>
        <v>0.04982486239187934</v>
      </c>
      <c r="S37" s="1384">
        <f t="shared" si="19"/>
        <v>-0.005601131541725601</v>
      </c>
      <c r="T37" s="1385">
        <f t="shared" si="19"/>
        <v>-0.011567270313833316</v>
      </c>
      <c r="U37" s="1386">
        <f t="shared" si="19"/>
        <v>0.03325170769429049</v>
      </c>
      <c r="V37" s="1387">
        <f t="shared" si="19"/>
        <v>-0.008847274884572725</v>
      </c>
      <c r="W37" s="1387">
        <f t="shared" si="19"/>
        <v>0.006946459078748026</v>
      </c>
    </row>
    <row r="38" spans="1:23" ht="23.25" customHeight="1" thickBot="1">
      <c r="A38" s="1447" t="s">
        <v>32</v>
      </c>
      <c r="B38" s="1448"/>
      <c r="C38" s="329">
        <f t="shared" si="13"/>
        <v>-0.41390009308098047</v>
      </c>
      <c r="D38" s="635">
        <f aca="true" t="shared" si="20" ref="D38:W38">D12/D$13</f>
        <v>-0.24123869747650847</v>
      </c>
      <c r="E38" s="1258">
        <f t="shared" si="20"/>
        <v>-0.221285309883756</v>
      </c>
      <c r="F38" s="716"/>
      <c r="G38" s="330">
        <f t="shared" si="20"/>
        <v>-0.30402406919894687</v>
      </c>
      <c r="H38" s="330">
        <f t="shared" si="20"/>
        <v>-0.32965373600624837</v>
      </c>
      <c r="I38" s="904">
        <f t="shared" si="20"/>
        <v>-0.31916923076923076</v>
      </c>
      <c r="J38" s="333">
        <f t="shared" si="20"/>
        <v>-0.4053928094199241</v>
      </c>
      <c r="K38" s="447">
        <f t="shared" si="20"/>
        <v>-0.1652969046975987</v>
      </c>
      <c r="L38" s="451">
        <f t="shared" si="20"/>
        <v>-0.38702702702702696</v>
      </c>
      <c r="M38" s="218">
        <f t="shared" si="20"/>
        <v>-0.2852830188679245</v>
      </c>
      <c r="N38" s="219">
        <f t="shared" si="20"/>
        <v>-0.2573333226584354</v>
      </c>
      <c r="O38" s="219">
        <f t="shared" si="20"/>
        <v>-0.327111111111111</v>
      </c>
      <c r="P38" s="334">
        <f t="shared" si="20"/>
        <v>-0.29919999503534267</v>
      </c>
      <c r="Q38" s="135">
        <f t="shared" si="20"/>
        <v>-0.43055555555555547</v>
      </c>
      <c r="R38" s="136">
        <f t="shared" si="20"/>
        <v>-0.25205518621774253</v>
      </c>
      <c r="S38" s="1323">
        <f t="shared" si="20"/>
        <v>-0.23835926449787836</v>
      </c>
      <c r="T38" s="1021">
        <f t="shared" si="20"/>
        <v>-0.17839195979899497</v>
      </c>
      <c r="U38" s="444">
        <f t="shared" si="20"/>
        <v>-0.3232804914722686</v>
      </c>
      <c r="V38" s="137">
        <f t="shared" si="20"/>
        <v>-0.20573138332172614</v>
      </c>
      <c r="W38" s="137">
        <f t="shared" si="20"/>
        <v>-0.2514263610869355</v>
      </c>
    </row>
    <row r="39" spans="1:23" s="72" customFormat="1" ht="20.25" customHeight="1" thickTop="1">
      <c r="A39" s="140"/>
      <c r="C39" s="1388">
        <f>SUM(C32:C38)</f>
        <v>1</v>
      </c>
      <c r="D39" s="1389">
        <f aca="true" t="shared" si="21" ref="D39:W39">SUM(D32:D38)</f>
        <v>0.9999999999999999</v>
      </c>
      <c r="E39" s="1389">
        <f t="shared" si="21"/>
        <v>1.0000000000000002</v>
      </c>
      <c r="F39" s="1389">
        <f t="shared" si="21"/>
        <v>0</v>
      </c>
      <c r="G39" s="1389">
        <f t="shared" si="21"/>
        <v>0.9999999999999996</v>
      </c>
      <c r="H39" s="1389">
        <f t="shared" si="21"/>
        <v>1</v>
      </c>
      <c r="I39" s="1389">
        <f t="shared" si="21"/>
        <v>0.9999999999999999</v>
      </c>
      <c r="J39" s="1389">
        <f t="shared" si="21"/>
        <v>1.0000000000000004</v>
      </c>
      <c r="K39" s="1389">
        <f t="shared" si="21"/>
        <v>0.9999999999999996</v>
      </c>
      <c r="L39" s="1389">
        <f t="shared" si="21"/>
        <v>0.9999999999999999</v>
      </c>
      <c r="M39" s="1389">
        <f t="shared" si="21"/>
        <v>0.9999999999999998</v>
      </c>
      <c r="N39" s="1389">
        <f t="shared" si="21"/>
        <v>1.0000000000000002</v>
      </c>
      <c r="O39" s="1389">
        <f t="shared" si="21"/>
        <v>0.9999999999999999</v>
      </c>
      <c r="P39" s="1389">
        <f t="shared" si="21"/>
        <v>1.0000000000000004</v>
      </c>
      <c r="Q39" s="1389">
        <f t="shared" si="21"/>
        <v>0.9999999999999999</v>
      </c>
      <c r="R39" s="1389">
        <f t="shared" si="21"/>
        <v>1.0000000000000002</v>
      </c>
      <c r="S39" s="1389">
        <f t="shared" si="21"/>
        <v>0.9999999999999999</v>
      </c>
      <c r="T39" s="1389">
        <f t="shared" si="21"/>
        <v>1</v>
      </c>
      <c r="U39" s="1389">
        <f t="shared" si="21"/>
        <v>0.9999999999999993</v>
      </c>
      <c r="V39" s="1389">
        <f t="shared" si="21"/>
        <v>1</v>
      </c>
      <c r="W39" s="1389">
        <f t="shared" si="21"/>
        <v>0.9984044096315637</v>
      </c>
    </row>
  </sheetData>
  <mergeCells count="52">
    <mergeCell ref="H20:I20"/>
    <mergeCell ref="H21:I21"/>
    <mergeCell ref="H22:I22"/>
    <mergeCell ref="H23:I23"/>
    <mergeCell ref="H24:I24"/>
    <mergeCell ref="H26:I26"/>
    <mergeCell ref="H25:I25"/>
    <mergeCell ref="A35:B35"/>
    <mergeCell ref="A36:B36"/>
    <mergeCell ref="A38:B38"/>
    <mergeCell ref="Q30:W30"/>
    <mergeCell ref="A31:B31"/>
    <mergeCell ref="A32:B32"/>
    <mergeCell ref="A33:B33"/>
    <mergeCell ref="A34:B34"/>
    <mergeCell ref="C30:I30"/>
    <mergeCell ref="J30:P30"/>
    <mergeCell ref="A37:B37"/>
    <mergeCell ref="Q28:W28"/>
    <mergeCell ref="A29:B29"/>
    <mergeCell ref="Q29:W29"/>
    <mergeCell ref="J28:P28"/>
    <mergeCell ref="J29:P29"/>
    <mergeCell ref="C28:I28"/>
    <mergeCell ref="C29:I29"/>
    <mergeCell ref="H18:I18"/>
    <mergeCell ref="H19:I19"/>
    <mergeCell ref="J16:P16"/>
    <mergeCell ref="J17:P17"/>
    <mergeCell ref="Q16:W16"/>
    <mergeCell ref="H17:I17"/>
    <mergeCell ref="Q17:W17"/>
    <mergeCell ref="A12:B12"/>
    <mergeCell ref="A13:B13"/>
    <mergeCell ref="Q4:W4"/>
    <mergeCell ref="A5:B5"/>
    <mergeCell ref="A6:B6"/>
    <mergeCell ref="A7:B7"/>
    <mergeCell ref="A4:B4"/>
    <mergeCell ref="C4:I4"/>
    <mergeCell ref="J4:P4"/>
    <mergeCell ref="A8:B8"/>
    <mergeCell ref="A9:B9"/>
    <mergeCell ref="A10:B10"/>
    <mergeCell ref="A11:B11"/>
    <mergeCell ref="Q2:W2"/>
    <mergeCell ref="A3:B3"/>
    <mergeCell ref="Q3:W3"/>
    <mergeCell ref="J2:P2"/>
    <mergeCell ref="J3:P3"/>
    <mergeCell ref="C2:I2"/>
    <mergeCell ref="C3:I3"/>
  </mergeCells>
  <printOptions/>
  <pageMargins left="0.35433070866141736" right="0.2755905511811024" top="0.5118110236220472" bottom="0.1968503937007874" header="0.5118110236220472" footer="0.1968503937007874"/>
  <pageSetup horizontalDpi="600" verticalDpi="600" orientation="landscape" paperSize="9" scale="70" r:id="rId2"/>
  <headerFooter alignWithMargins="0">
    <oddFooter>&amp;C&amp;P/&amp;N</oddFooter>
  </headerFooter>
  <ignoredErrors>
    <ignoredError sqref="N12:P12" formulaRange="1"/>
  </ignoredErrors>
  <drawing r:id="rId1"/>
</worksheet>
</file>

<file path=xl/worksheets/sheet13.xml><?xml version="1.0" encoding="utf-8"?>
<worksheet xmlns="http://schemas.openxmlformats.org/spreadsheetml/2006/main" xmlns:r="http://schemas.openxmlformats.org/officeDocument/2006/relationships">
  <dimension ref="A1:M35"/>
  <sheetViews>
    <sheetView zoomScale="70" zoomScaleNormal="70" workbookViewId="0" topLeftCell="A1">
      <selection activeCell="A29" sqref="A29:B29"/>
    </sheetView>
  </sheetViews>
  <sheetFormatPr defaultColWidth="9.00390625" defaultRowHeight="13.5"/>
  <cols>
    <col min="1" max="1" width="8.625" style="37" customWidth="1"/>
    <col min="2" max="2" width="13.75390625" style="37" customWidth="1"/>
    <col min="3" max="3" width="16.125" style="37" customWidth="1"/>
    <col min="4" max="7" width="14.75390625" style="37" customWidth="1"/>
    <col min="8" max="8" width="4.875" style="37" customWidth="1"/>
    <col min="9" max="12" width="8.625" style="37" customWidth="1"/>
    <col min="13" max="16384" width="9.00390625" style="37" customWidth="1"/>
  </cols>
  <sheetData>
    <row r="1" spans="1:11" ht="14.25" thickBot="1">
      <c r="A1" s="35"/>
      <c r="B1" s="35"/>
      <c r="C1" s="35"/>
      <c r="D1" s="35"/>
      <c r="E1" s="35"/>
      <c r="F1" s="36"/>
      <c r="G1" s="36" t="s">
        <v>156</v>
      </c>
      <c r="H1" s="35"/>
      <c r="I1" s="35"/>
      <c r="J1" s="35"/>
      <c r="K1" s="35"/>
    </row>
    <row r="2" spans="1:13" ht="16.5" customHeight="1">
      <c r="A2" s="1473" t="s">
        <v>162</v>
      </c>
      <c r="B2" s="1474"/>
      <c r="C2" s="1478" t="s">
        <v>227</v>
      </c>
      <c r="D2" s="1475" t="s">
        <v>157</v>
      </c>
      <c r="E2" s="1465" t="s">
        <v>158</v>
      </c>
      <c r="F2" s="1470" t="s">
        <v>159</v>
      </c>
      <c r="G2" s="1465" t="s">
        <v>160</v>
      </c>
      <c r="H2" s="905"/>
      <c r="I2" s="905"/>
      <c r="J2" s="905"/>
      <c r="K2" s="905"/>
      <c r="L2" s="906"/>
      <c r="M2" s="906"/>
    </row>
    <row r="3" spans="1:13" ht="15.75" customHeight="1">
      <c r="A3" s="1441"/>
      <c r="B3" s="1442"/>
      <c r="C3" s="1479"/>
      <c r="D3" s="1476"/>
      <c r="E3" s="1466"/>
      <c r="F3" s="1471"/>
      <c r="G3" s="1466"/>
      <c r="H3" s="905"/>
      <c r="I3" s="905"/>
      <c r="J3" s="905"/>
      <c r="K3" s="905"/>
      <c r="L3" s="906"/>
      <c r="M3" s="906"/>
    </row>
    <row r="4" spans="1:13" ht="20.25" customHeight="1" thickBot="1">
      <c r="A4" s="1468" t="s">
        <v>149</v>
      </c>
      <c r="B4" s="1469"/>
      <c r="C4" s="1480"/>
      <c r="D4" s="1477"/>
      <c r="E4" s="1467"/>
      <c r="F4" s="1472"/>
      <c r="G4" s="1467"/>
      <c r="H4" s="907"/>
      <c r="I4" s="908"/>
      <c r="J4" s="908"/>
      <c r="K4" s="908"/>
      <c r="L4" s="906"/>
      <c r="M4" s="906"/>
    </row>
    <row r="5" spans="1:13" ht="23.25" customHeight="1" thickTop="1">
      <c r="A5" s="1487" t="s">
        <v>150</v>
      </c>
      <c r="B5" s="1488"/>
      <c r="C5" s="921"/>
      <c r="D5" s="916">
        <v>210</v>
      </c>
      <c r="E5" s="46">
        <v>181.18686000000002</v>
      </c>
      <c r="F5" s="924"/>
      <c r="G5" s="924"/>
      <c r="H5" s="909"/>
      <c r="I5" s="910"/>
      <c r="J5" s="910"/>
      <c r="K5" s="910"/>
      <c r="L5" s="906"/>
      <c r="M5" s="906"/>
    </row>
    <row r="6" spans="1:13" ht="23.25" customHeight="1">
      <c r="A6" s="1481" t="s">
        <v>151</v>
      </c>
      <c r="B6" s="1482"/>
      <c r="C6" s="922"/>
      <c r="D6" s="917">
        <v>100</v>
      </c>
      <c r="E6" s="19">
        <v>81.13686</v>
      </c>
      <c r="F6" s="914"/>
      <c r="G6" s="914"/>
      <c r="H6" s="909"/>
      <c r="I6" s="910"/>
      <c r="J6" s="910"/>
      <c r="K6" s="910"/>
      <c r="L6" s="906"/>
      <c r="M6" s="906"/>
    </row>
    <row r="7" spans="1:13" ht="23.25" customHeight="1">
      <c r="A7" s="1481" t="s">
        <v>152</v>
      </c>
      <c r="B7" s="1482"/>
      <c r="C7" s="921"/>
      <c r="D7" s="916">
        <v>80</v>
      </c>
      <c r="E7" s="56">
        <v>71.25794</v>
      </c>
      <c r="F7" s="914"/>
      <c r="G7" s="914"/>
      <c r="H7" s="909"/>
      <c r="I7" s="910"/>
      <c r="J7" s="910"/>
      <c r="K7" s="910"/>
      <c r="L7" s="906"/>
      <c r="M7" s="906"/>
    </row>
    <row r="8" spans="1:13" ht="23.25" customHeight="1">
      <c r="A8" s="1481" t="s">
        <v>153</v>
      </c>
      <c r="B8" s="1482"/>
      <c r="C8" s="921"/>
      <c r="D8" s="916">
        <v>35</v>
      </c>
      <c r="E8" s="56">
        <v>50.63062</v>
      </c>
      <c r="F8" s="914"/>
      <c r="G8" s="914"/>
      <c r="H8" s="909"/>
      <c r="I8" s="910"/>
      <c r="J8" s="910"/>
      <c r="K8" s="910"/>
      <c r="L8" s="906"/>
      <c r="M8" s="906"/>
    </row>
    <row r="9" spans="1:13" ht="23.25" customHeight="1">
      <c r="A9" s="1481" t="s">
        <v>154</v>
      </c>
      <c r="B9" s="1482"/>
      <c r="C9" s="921"/>
      <c r="D9" s="916">
        <v>45</v>
      </c>
      <c r="E9" s="56">
        <v>38.684670000000004</v>
      </c>
      <c r="F9" s="914"/>
      <c r="G9" s="914"/>
      <c r="H9" s="909"/>
      <c r="I9" s="910"/>
      <c r="J9" s="910"/>
      <c r="K9" s="910"/>
      <c r="L9" s="906"/>
      <c r="M9" s="906"/>
    </row>
    <row r="10" spans="1:13" ht="23.25" customHeight="1" thickBot="1">
      <c r="A10" s="1483" t="s">
        <v>155</v>
      </c>
      <c r="B10" s="1484"/>
      <c r="C10" s="923"/>
      <c r="D10" s="918">
        <v>95</v>
      </c>
      <c r="E10" s="51">
        <v>97.38446</v>
      </c>
      <c r="F10" s="915"/>
      <c r="G10" s="915"/>
      <c r="H10" s="909"/>
      <c r="I10" s="910"/>
      <c r="J10" s="910"/>
      <c r="K10" s="910"/>
      <c r="L10" s="906"/>
      <c r="M10" s="906"/>
    </row>
    <row r="11" spans="1:13" ht="23.25" customHeight="1" thickBot="1" thickTop="1">
      <c r="A11" s="1485" t="s">
        <v>26</v>
      </c>
      <c r="B11" s="1486"/>
      <c r="C11" s="920">
        <v>535</v>
      </c>
      <c r="D11" s="919">
        <f>SUM(D5:D10)</f>
        <v>565</v>
      </c>
      <c r="E11" s="70">
        <f>SUM(E5:E10)</f>
        <v>520.28141</v>
      </c>
      <c r="F11" s="913">
        <f>C11/D11</f>
        <v>0.9469026548672567</v>
      </c>
      <c r="G11" s="911">
        <f>C11/E11</f>
        <v>1.0282896711608434</v>
      </c>
      <c r="H11" s="909"/>
      <c r="I11" s="910"/>
      <c r="J11" s="910"/>
      <c r="K11" s="910"/>
      <c r="L11" s="906"/>
      <c r="M11" s="906"/>
    </row>
    <row r="12" spans="6:12" ht="17.25" customHeight="1">
      <c r="F12" s="347"/>
      <c r="G12" s="347"/>
      <c r="I12" s="347"/>
      <c r="J12" s="347"/>
      <c r="K12" s="347"/>
      <c r="L12" s="912"/>
    </row>
    <row r="13" spans="1:11" ht="14.25" thickBot="1">
      <c r="A13" s="35"/>
      <c r="B13" s="35"/>
      <c r="C13" s="35"/>
      <c r="D13" s="35"/>
      <c r="E13" s="35"/>
      <c r="F13" s="36"/>
      <c r="G13" s="36" t="s">
        <v>156</v>
      </c>
      <c r="H13" s="35"/>
      <c r="I13" s="35"/>
      <c r="J13" s="35"/>
      <c r="K13" s="35"/>
    </row>
    <row r="14" spans="1:13" ht="16.5" customHeight="1">
      <c r="A14" s="1473" t="s">
        <v>161</v>
      </c>
      <c r="B14" s="1474"/>
      <c r="C14" s="1478" t="s">
        <v>227</v>
      </c>
      <c r="D14" s="1475" t="s">
        <v>157</v>
      </c>
      <c r="E14" s="1465" t="s">
        <v>158</v>
      </c>
      <c r="F14" s="1470" t="s">
        <v>159</v>
      </c>
      <c r="G14" s="1465" t="s">
        <v>160</v>
      </c>
      <c r="H14" s="905"/>
      <c r="I14" s="905"/>
      <c r="J14" s="905"/>
      <c r="K14" s="905"/>
      <c r="L14" s="906"/>
      <c r="M14" s="906"/>
    </row>
    <row r="15" spans="1:13" ht="15.75" customHeight="1">
      <c r="A15" s="1441"/>
      <c r="B15" s="1442"/>
      <c r="C15" s="1479"/>
      <c r="D15" s="1476"/>
      <c r="E15" s="1466"/>
      <c r="F15" s="1471"/>
      <c r="G15" s="1466"/>
      <c r="H15" s="905"/>
      <c r="I15" s="905"/>
      <c r="J15" s="905"/>
      <c r="K15" s="905"/>
      <c r="L15" s="906"/>
      <c r="M15" s="906"/>
    </row>
    <row r="16" spans="1:13" ht="20.25" customHeight="1" thickBot="1">
      <c r="A16" s="1468" t="s">
        <v>149</v>
      </c>
      <c r="B16" s="1469"/>
      <c r="C16" s="1480"/>
      <c r="D16" s="1477"/>
      <c r="E16" s="1467"/>
      <c r="F16" s="1472"/>
      <c r="G16" s="1467"/>
      <c r="H16" s="907"/>
      <c r="I16" s="908"/>
      <c r="J16" s="908"/>
      <c r="K16" s="908"/>
      <c r="L16" s="906"/>
      <c r="M16" s="906"/>
    </row>
    <row r="17" spans="1:13" ht="23.25" customHeight="1" thickTop="1">
      <c r="A17" s="1487" t="s">
        <v>150</v>
      </c>
      <c r="B17" s="1488"/>
      <c r="C17" s="921"/>
      <c r="D17" s="916">
        <v>130</v>
      </c>
      <c r="E17" s="46">
        <v>105.77087</v>
      </c>
      <c r="F17" s="924"/>
      <c r="G17" s="924"/>
      <c r="H17" s="909"/>
      <c r="I17" s="910"/>
      <c r="J17" s="910"/>
      <c r="K17" s="910"/>
      <c r="L17" s="906"/>
      <c r="M17" s="906"/>
    </row>
    <row r="18" spans="1:13" ht="23.25" customHeight="1">
      <c r="A18" s="1481" t="s">
        <v>151</v>
      </c>
      <c r="B18" s="1482"/>
      <c r="C18" s="922"/>
      <c r="D18" s="917">
        <v>150</v>
      </c>
      <c r="E18" s="19">
        <v>125.00736</v>
      </c>
      <c r="F18" s="914"/>
      <c r="G18" s="914"/>
      <c r="H18" s="909"/>
      <c r="I18" s="910"/>
      <c r="J18" s="910"/>
      <c r="K18" s="910"/>
      <c r="L18" s="906"/>
      <c r="M18" s="906"/>
    </row>
    <row r="19" spans="1:13" ht="23.25" customHeight="1">
      <c r="A19" s="1481" t="s">
        <v>152</v>
      </c>
      <c r="B19" s="1482"/>
      <c r="C19" s="921"/>
      <c r="D19" s="916">
        <v>60</v>
      </c>
      <c r="E19" s="56">
        <v>83.49678</v>
      </c>
      <c r="F19" s="914"/>
      <c r="G19" s="914"/>
      <c r="H19" s="909"/>
      <c r="I19" s="910"/>
      <c r="J19" s="910"/>
      <c r="K19" s="910"/>
      <c r="L19" s="906"/>
      <c r="M19" s="906"/>
    </row>
    <row r="20" spans="1:13" ht="23.25" customHeight="1">
      <c r="A20" s="1481" t="s">
        <v>153</v>
      </c>
      <c r="B20" s="1482"/>
      <c r="C20" s="921"/>
      <c r="D20" s="916">
        <v>18</v>
      </c>
      <c r="E20" s="56">
        <v>32.552730000000004</v>
      </c>
      <c r="F20" s="914"/>
      <c r="G20" s="914"/>
      <c r="H20" s="909"/>
      <c r="I20" s="910"/>
      <c r="J20" s="910"/>
      <c r="K20" s="910"/>
      <c r="L20" s="906"/>
      <c r="M20" s="906"/>
    </row>
    <row r="21" spans="1:13" ht="23.25" customHeight="1">
      <c r="A21" s="1481" t="s">
        <v>154</v>
      </c>
      <c r="B21" s="1482"/>
      <c r="C21" s="921"/>
      <c r="D21" s="916">
        <v>21</v>
      </c>
      <c r="E21" s="56">
        <v>15.01068</v>
      </c>
      <c r="F21" s="914"/>
      <c r="G21" s="914"/>
      <c r="H21" s="909"/>
      <c r="I21" s="910"/>
      <c r="J21" s="910"/>
      <c r="K21" s="910"/>
      <c r="L21" s="906"/>
      <c r="M21" s="906"/>
    </row>
    <row r="22" spans="1:13" ht="23.25" customHeight="1" thickBot="1">
      <c r="A22" s="1483" t="s">
        <v>155</v>
      </c>
      <c r="B22" s="1484"/>
      <c r="C22" s="923"/>
      <c r="D22" s="918">
        <v>71</v>
      </c>
      <c r="E22" s="51">
        <v>82.62692999999999</v>
      </c>
      <c r="F22" s="915"/>
      <c r="G22" s="915"/>
      <c r="H22" s="909"/>
      <c r="I22" s="910"/>
      <c r="J22" s="910"/>
      <c r="K22" s="910"/>
      <c r="L22" s="906"/>
      <c r="M22" s="906"/>
    </row>
    <row r="23" spans="1:13" ht="23.25" customHeight="1" thickBot="1" thickTop="1">
      <c r="A23" s="1485" t="s">
        <v>26</v>
      </c>
      <c r="B23" s="1486"/>
      <c r="C23" s="920">
        <v>360</v>
      </c>
      <c r="D23" s="919">
        <v>450</v>
      </c>
      <c r="E23" s="70">
        <v>444.46534999999994</v>
      </c>
      <c r="F23" s="913">
        <f>C23/D23</f>
        <v>0.8</v>
      </c>
      <c r="G23" s="911">
        <f>C23/E23</f>
        <v>0.8099619014170621</v>
      </c>
      <c r="H23" s="909"/>
      <c r="I23" s="910"/>
      <c r="J23" s="910"/>
      <c r="K23" s="910"/>
      <c r="L23" s="906"/>
      <c r="M23" s="906"/>
    </row>
    <row r="25" spans="1:11" ht="14.25" thickBot="1">
      <c r="A25" s="35"/>
      <c r="B25" s="35"/>
      <c r="C25" s="35"/>
      <c r="D25" s="35"/>
      <c r="E25" s="35"/>
      <c r="F25" s="36"/>
      <c r="G25" s="36" t="s">
        <v>156</v>
      </c>
      <c r="H25" s="35"/>
      <c r="I25" s="35"/>
      <c r="J25" s="35"/>
      <c r="K25" s="35"/>
    </row>
    <row r="26" spans="1:13" ht="16.5" customHeight="1">
      <c r="A26" s="1473" t="s">
        <v>163</v>
      </c>
      <c r="B26" s="1474"/>
      <c r="C26" s="1478" t="s">
        <v>227</v>
      </c>
      <c r="D26" s="1475" t="s">
        <v>157</v>
      </c>
      <c r="E26" s="1465" t="s">
        <v>158</v>
      </c>
      <c r="F26" s="1470" t="s">
        <v>159</v>
      </c>
      <c r="G26" s="1465" t="s">
        <v>160</v>
      </c>
      <c r="H26" s="905"/>
      <c r="I26" s="905"/>
      <c r="J26" s="905"/>
      <c r="K26" s="905"/>
      <c r="L26" s="906"/>
      <c r="M26" s="906"/>
    </row>
    <row r="27" spans="1:13" ht="15.75" customHeight="1">
      <c r="A27" s="1441"/>
      <c r="B27" s="1442"/>
      <c r="C27" s="1479"/>
      <c r="D27" s="1476"/>
      <c r="E27" s="1466"/>
      <c r="F27" s="1471"/>
      <c r="G27" s="1466"/>
      <c r="H27" s="905"/>
      <c r="I27" s="905"/>
      <c r="J27" s="905"/>
      <c r="K27" s="905"/>
      <c r="L27" s="906"/>
      <c r="M27" s="906"/>
    </row>
    <row r="28" spans="1:13" ht="20.25" customHeight="1" thickBot="1">
      <c r="A28" s="1468" t="s">
        <v>149</v>
      </c>
      <c r="B28" s="1469"/>
      <c r="C28" s="1480"/>
      <c r="D28" s="1477"/>
      <c r="E28" s="1467"/>
      <c r="F28" s="1472"/>
      <c r="G28" s="1467"/>
      <c r="H28" s="907"/>
      <c r="I28" s="908"/>
      <c r="J28" s="908"/>
      <c r="K28" s="908"/>
      <c r="L28" s="906"/>
      <c r="M28" s="906"/>
    </row>
    <row r="29" spans="1:13" ht="23.25" customHeight="1" thickTop="1">
      <c r="A29" s="1487" t="s">
        <v>150</v>
      </c>
      <c r="B29" s="1488"/>
      <c r="C29" s="921"/>
      <c r="D29" s="925"/>
      <c r="E29" s="46">
        <v>111.74014</v>
      </c>
      <c r="F29" s="924"/>
      <c r="G29" s="924"/>
      <c r="H29" s="909"/>
      <c r="I29" s="910"/>
      <c r="J29" s="910"/>
      <c r="K29" s="910"/>
      <c r="L29" s="906"/>
      <c r="M29" s="906"/>
    </row>
    <row r="30" spans="1:13" ht="23.25" customHeight="1">
      <c r="A30" s="1481" t="s">
        <v>151</v>
      </c>
      <c r="B30" s="1482"/>
      <c r="C30" s="922"/>
      <c r="D30" s="926"/>
      <c r="E30" s="19">
        <v>90.40096</v>
      </c>
      <c r="F30" s="914"/>
      <c r="G30" s="914"/>
      <c r="H30" s="909"/>
      <c r="I30" s="910"/>
      <c r="J30" s="910"/>
      <c r="K30" s="910"/>
      <c r="L30" s="906"/>
      <c r="M30" s="906"/>
    </row>
    <row r="31" spans="1:13" ht="23.25" customHeight="1">
      <c r="A31" s="1481" t="s">
        <v>152</v>
      </c>
      <c r="B31" s="1482"/>
      <c r="C31" s="921"/>
      <c r="D31" s="925"/>
      <c r="E31" s="56">
        <v>81.30704</v>
      </c>
      <c r="F31" s="914"/>
      <c r="G31" s="914"/>
      <c r="H31" s="909"/>
      <c r="I31" s="910"/>
      <c r="J31" s="910"/>
      <c r="K31" s="910"/>
      <c r="L31" s="906"/>
      <c r="M31" s="906"/>
    </row>
    <row r="32" spans="1:13" ht="23.25" customHeight="1">
      <c r="A32" s="1481" t="s">
        <v>153</v>
      </c>
      <c r="B32" s="1482"/>
      <c r="C32" s="921"/>
      <c r="D32" s="925"/>
      <c r="E32" s="56">
        <v>32.93005</v>
      </c>
      <c r="F32" s="914"/>
      <c r="G32" s="914"/>
      <c r="H32" s="909"/>
      <c r="I32" s="910"/>
      <c r="J32" s="910"/>
      <c r="K32" s="910"/>
      <c r="L32" s="906"/>
      <c r="M32" s="906"/>
    </row>
    <row r="33" spans="1:13" ht="23.25" customHeight="1">
      <c r="A33" s="1481" t="s">
        <v>154</v>
      </c>
      <c r="B33" s="1482"/>
      <c r="C33" s="921"/>
      <c r="D33" s="925"/>
      <c r="E33" s="56">
        <v>10.272170000000001</v>
      </c>
      <c r="F33" s="914"/>
      <c r="G33" s="914"/>
      <c r="H33" s="909"/>
      <c r="I33" s="910"/>
      <c r="J33" s="910"/>
      <c r="K33" s="910"/>
      <c r="L33" s="906"/>
      <c r="M33" s="906"/>
    </row>
    <row r="34" spans="1:13" ht="23.25" customHeight="1" thickBot="1">
      <c r="A34" s="1483" t="s">
        <v>155</v>
      </c>
      <c r="B34" s="1484"/>
      <c r="C34" s="923"/>
      <c r="D34" s="927"/>
      <c r="E34" s="51">
        <v>12.564839999999998</v>
      </c>
      <c r="F34" s="915"/>
      <c r="G34" s="915"/>
      <c r="H34" s="909"/>
      <c r="I34" s="910"/>
      <c r="J34" s="910"/>
      <c r="K34" s="910"/>
      <c r="L34" s="906"/>
      <c r="M34" s="906"/>
    </row>
    <row r="35" spans="1:13" ht="23.25" customHeight="1" thickBot="1" thickTop="1">
      <c r="A35" s="1485" t="s">
        <v>26</v>
      </c>
      <c r="B35" s="1486"/>
      <c r="C35" s="920">
        <v>350</v>
      </c>
      <c r="D35" s="919">
        <v>350</v>
      </c>
      <c r="E35" s="70">
        <v>339.2152</v>
      </c>
      <c r="F35" s="913">
        <f>C35/D35</f>
        <v>1</v>
      </c>
      <c r="G35" s="911">
        <f>C35/E35</f>
        <v>1.0317933866171092</v>
      </c>
      <c r="H35" s="909"/>
      <c r="I35" s="910"/>
      <c r="J35" s="910"/>
      <c r="K35" s="910"/>
      <c r="L35" s="906"/>
      <c r="M35" s="906"/>
    </row>
  </sheetData>
  <mergeCells count="42">
    <mergeCell ref="A9:B9"/>
    <mergeCell ref="A10:B10"/>
    <mergeCell ref="A11:B11"/>
    <mergeCell ref="A26:B27"/>
    <mergeCell ref="A17:B17"/>
    <mergeCell ref="A18:B18"/>
    <mergeCell ref="A19:B19"/>
    <mergeCell ref="A20:B20"/>
    <mergeCell ref="A5:B5"/>
    <mergeCell ref="A6:B6"/>
    <mergeCell ref="A7:B7"/>
    <mergeCell ref="A8:B8"/>
    <mergeCell ref="F2:F4"/>
    <mergeCell ref="G2:G4"/>
    <mergeCell ref="A4:B4"/>
    <mergeCell ref="A2:B3"/>
    <mergeCell ref="D2:D4"/>
    <mergeCell ref="E2:E4"/>
    <mergeCell ref="C2:C4"/>
    <mergeCell ref="A33:B33"/>
    <mergeCell ref="A34:B34"/>
    <mergeCell ref="A35:B35"/>
    <mergeCell ref="E26:E28"/>
    <mergeCell ref="D26:D28"/>
    <mergeCell ref="A28:B28"/>
    <mergeCell ref="A32:B32"/>
    <mergeCell ref="A29:B29"/>
    <mergeCell ref="A30:B30"/>
    <mergeCell ref="A31:B31"/>
    <mergeCell ref="F26:F28"/>
    <mergeCell ref="G26:G28"/>
    <mergeCell ref="A21:B21"/>
    <mergeCell ref="A22:B22"/>
    <mergeCell ref="A23:B23"/>
    <mergeCell ref="C26:C28"/>
    <mergeCell ref="G14:G16"/>
    <mergeCell ref="A16:B16"/>
    <mergeCell ref="E14:E16"/>
    <mergeCell ref="F14:F16"/>
    <mergeCell ref="A14:B15"/>
    <mergeCell ref="D14:D16"/>
    <mergeCell ref="C14:C16"/>
  </mergeCells>
  <printOptions/>
  <pageMargins left="0.75" right="0.75" top="0.72" bottom="0.41" header="0.512" footer="0.44"/>
  <pageSetup horizontalDpi="600" verticalDpi="600" orientation="landscape" paperSize="9" scale="75" r:id="rId2"/>
  <headerFooter alignWithMargins="0">
    <oddFooter xml:space="preserve">&amp;C&amp;P / &amp;N </oddFooter>
  </headerFooter>
  <drawing r:id="rId1"/>
</worksheet>
</file>

<file path=xl/worksheets/sheet14.xml><?xml version="1.0" encoding="utf-8"?>
<worksheet xmlns="http://schemas.openxmlformats.org/spreadsheetml/2006/main" xmlns:r="http://schemas.openxmlformats.org/officeDocument/2006/relationships">
  <sheetPr>
    <tabColor indexed="29"/>
  </sheetPr>
  <dimension ref="A1:I33"/>
  <sheetViews>
    <sheetView zoomScale="71" zoomScaleNormal="71" workbookViewId="0" topLeftCell="A1">
      <selection activeCell="A13" sqref="A13"/>
    </sheetView>
  </sheetViews>
  <sheetFormatPr defaultColWidth="9.00390625" defaultRowHeight="13.5"/>
  <cols>
    <col min="2" max="2" width="8.125" style="0" customWidth="1"/>
    <col min="3" max="5" width="18.875" style="0" customWidth="1"/>
    <col min="6" max="7" width="14.875" style="345" customWidth="1"/>
  </cols>
  <sheetData>
    <row r="1" spans="1:5" ht="12.75" customHeight="1">
      <c r="A1" s="1"/>
      <c r="B1" s="1"/>
      <c r="C1" s="1"/>
      <c r="D1" s="36"/>
      <c r="E1" s="36"/>
    </row>
    <row r="2" spans="1:5" ht="12.75" customHeight="1" thickBot="1">
      <c r="A2" s="1"/>
      <c r="B2" s="1"/>
      <c r="C2" s="1"/>
      <c r="D2" s="36"/>
      <c r="E2" s="36"/>
    </row>
    <row r="3" spans="1:7" ht="18" customHeight="1">
      <c r="A3" s="20"/>
      <c r="B3" s="21"/>
      <c r="C3" s="952" t="s">
        <v>221</v>
      </c>
      <c r="D3" s="1034" t="s">
        <v>222</v>
      </c>
      <c r="E3" s="951" t="s">
        <v>193</v>
      </c>
      <c r="F3" s="1035" t="s">
        <v>159</v>
      </c>
      <c r="G3" s="1036" t="s">
        <v>194</v>
      </c>
    </row>
    <row r="4" spans="1:7" ht="18" customHeight="1">
      <c r="A4" s="1415" t="s">
        <v>252</v>
      </c>
      <c r="B4" s="1416"/>
      <c r="C4" s="950" t="s">
        <v>1</v>
      </c>
      <c r="D4" s="1037" t="s">
        <v>73</v>
      </c>
      <c r="E4" s="949" t="s">
        <v>1</v>
      </c>
      <c r="F4" s="1038"/>
      <c r="G4" s="1039"/>
    </row>
    <row r="5" spans="1:7" ht="18" customHeight="1" thickBot="1">
      <c r="A5" s="1415" t="s">
        <v>12</v>
      </c>
      <c r="B5" s="1416"/>
      <c r="C5" s="1040" t="s">
        <v>195</v>
      </c>
      <c r="D5" s="1041" t="s">
        <v>195</v>
      </c>
      <c r="E5" s="1042" t="s">
        <v>195</v>
      </c>
      <c r="F5" s="1043" t="s">
        <v>201</v>
      </c>
      <c r="G5" s="1044" t="s">
        <v>201</v>
      </c>
    </row>
    <row r="6" spans="1:7" ht="18.75" customHeight="1" thickBot="1">
      <c r="A6" s="24"/>
      <c r="B6" s="25"/>
      <c r="C6" s="1045" t="s">
        <v>197</v>
      </c>
      <c r="D6" s="1046" t="s">
        <v>202</v>
      </c>
      <c r="E6" s="1047" t="s">
        <v>199</v>
      </c>
      <c r="F6" s="1046" t="s">
        <v>203</v>
      </c>
      <c r="G6" s="1048" t="s">
        <v>203</v>
      </c>
    </row>
    <row r="7" spans="1:9" ht="23.25" customHeight="1" thickTop="1">
      <c r="A7" s="1049" t="s">
        <v>2</v>
      </c>
      <c r="B7" s="26"/>
      <c r="C7" s="1050">
        <f>SUM('全社連結PL'!C6:E6)</f>
        <v>5577.9</v>
      </c>
      <c r="D7" s="1051">
        <f>SUM('全社連結PL'!J6:L6)</f>
        <v>5800.002909558609</v>
      </c>
      <c r="E7" s="386">
        <f>SUM('全社連結PL'!Q6:S6)</f>
        <v>5107.81</v>
      </c>
      <c r="F7" s="1356">
        <f aca="true" t="shared" si="0" ref="F7:F15">C7/D7</f>
        <v>0.9617064141135903</v>
      </c>
      <c r="G7" s="1357">
        <f aca="true" t="shared" si="1" ref="G7:G18">C7/E7</f>
        <v>1.0920335721179917</v>
      </c>
      <c r="H7" s="1310"/>
      <c r="I7" s="1310"/>
    </row>
    <row r="8" spans="1:7" ht="23.25" customHeight="1">
      <c r="A8" s="1049" t="s">
        <v>3</v>
      </c>
      <c r="B8" s="26"/>
      <c r="C8" s="1050">
        <f>SUM('全社連結PL'!C7:E7)</f>
        <v>3452.6099999999997</v>
      </c>
      <c r="D8" s="1051">
        <f>SUM('全社連結PL'!J7:L7)</f>
        <v>3585.0029095586087</v>
      </c>
      <c r="E8" s="386">
        <f>SUM('全社連結PL'!Q7:S7)</f>
        <v>3131.1</v>
      </c>
      <c r="F8" s="1358">
        <f t="shared" si="0"/>
        <v>0.9630703480865768</v>
      </c>
      <c r="G8" s="1275">
        <f t="shared" si="1"/>
        <v>1.1026827632461436</v>
      </c>
    </row>
    <row r="9" spans="1:7" ht="21" customHeight="1">
      <c r="A9" s="995" t="s">
        <v>4</v>
      </c>
      <c r="B9" s="27"/>
      <c r="C9" s="1052">
        <f>SUM('全社連結PL'!C8:E8)</f>
        <v>2125.29</v>
      </c>
      <c r="D9" s="1051">
        <f>SUM('全社連結PL'!J8:L8)</f>
        <v>2215</v>
      </c>
      <c r="E9" s="386">
        <f>SUM('全社連結PL'!Q8:S8)</f>
        <v>1976.71</v>
      </c>
      <c r="F9" s="1358">
        <f t="shared" si="0"/>
        <v>0.9594988713318284</v>
      </c>
      <c r="G9" s="1275">
        <f t="shared" si="1"/>
        <v>1.0751652999175396</v>
      </c>
    </row>
    <row r="10" spans="1:7" ht="18" customHeight="1">
      <c r="A10" s="1053"/>
      <c r="B10" s="1054" t="s">
        <v>40</v>
      </c>
      <c r="C10" s="1055">
        <f>SUM('全社連結PL'!C9:E9)</f>
        <v>1319.9</v>
      </c>
      <c r="D10" s="1056">
        <f>SUM('全社連結PL'!J9:L9)</f>
        <v>1300</v>
      </c>
      <c r="E10" s="1057">
        <f>SUM('全社連結PL'!Q9:S9)</f>
        <v>1197.9</v>
      </c>
      <c r="F10" s="1356">
        <f t="shared" si="0"/>
        <v>1.0153076923076925</v>
      </c>
      <c r="G10" s="1357">
        <f t="shared" si="1"/>
        <v>1.101844895233325</v>
      </c>
    </row>
    <row r="11" spans="1:7" ht="18" customHeight="1">
      <c r="A11" s="22"/>
      <c r="B11" s="144" t="s">
        <v>42</v>
      </c>
      <c r="C11" s="1058">
        <f>SUM('全社連結PL'!C10:E10)</f>
        <v>373.46</v>
      </c>
      <c r="D11" s="1059">
        <f>SUM('全社連結PL'!J10:L10)</f>
        <v>430</v>
      </c>
      <c r="E11" s="1060">
        <f>SUM('全社連結PL'!Q10:S10)</f>
        <v>369.29</v>
      </c>
      <c r="F11" s="1359">
        <f>C11/D11</f>
        <v>0.8685116279069767</v>
      </c>
      <c r="G11" s="1360">
        <f t="shared" si="1"/>
        <v>1.011291938584852</v>
      </c>
    </row>
    <row r="12" spans="1:7" ht="23.25" customHeight="1">
      <c r="A12" s="1061" t="s">
        <v>41</v>
      </c>
      <c r="B12" s="26"/>
      <c r="C12" s="1050">
        <f>SUM('全社連結PL'!C11:E11)</f>
        <v>1693.36</v>
      </c>
      <c r="D12" s="1051">
        <f>SUM('全社連結PL'!J11:L11)</f>
        <v>1730</v>
      </c>
      <c r="E12" s="386">
        <f>SUM('全社連結PL'!Q11:S11)</f>
        <v>1567.19</v>
      </c>
      <c r="F12" s="1356">
        <f t="shared" si="0"/>
        <v>0.9788208092485549</v>
      </c>
      <c r="G12" s="1357">
        <f t="shared" si="1"/>
        <v>1.0805071497393424</v>
      </c>
    </row>
    <row r="13" spans="1:7" ht="23.25" customHeight="1">
      <c r="A13" s="995" t="s">
        <v>7</v>
      </c>
      <c r="B13" s="27"/>
      <c r="C13" s="1052">
        <f>SUM('全社連結PL'!C12:E12)</f>
        <v>431.93</v>
      </c>
      <c r="D13" s="1051">
        <f>SUM('全社連結PL'!J12:L12)</f>
        <v>485.0000124448297</v>
      </c>
      <c r="E13" s="386">
        <f>SUM('全社連結PL'!Q12:S12)</f>
        <v>409.52</v>
      </c>
      <c r="F13" s="1358">
        <f t="shared" si="0"/>
        <v>0.8905772967359118</v>
      </c>
      <c r="G13" s="1275">
        <f t="shared" si="1"/>
        <v>1.054722602070717</v>
      </c>
    </row>
    <row r="14" spans="1:7" ht="20.25" customHeight="1">
      <c r="A14" s="59" t="s">
        <v>8</v>
      </c>
      <c r="B14" s="27"/>
      <c r="C14" s="1052">
        <f>SUM('全社連結PL'!C13:E13)</f>
        <v>-8.681258480000114</v>
      </c>
      <c r="D14" s="1051">
        <f>SUM('全社連結PL'!J13:L13)</f>
        <v>20</v>
      </c>
      <c r="E14" s="386">
        <f>SUM('全社連結PL'!Q13:S13)</f>
        <v>-68.55483713000004</v>
      </c>
      <c r="F14" s="1358" t="s">
        <v>77</v>
      </c>
      <c r="G14" s="1275">
        <f>C14/E14</f>
        <v>0.12663232593694165</v>
      </c>
    </row>
    <row r="15" spans="1:7" ht="20.25" customHeight="1">
      <c r="A15" s="59" t="s">
        <v>111</v>
      </c>
      <c r="B15" s="27"/>
      <c r="C15" s="1055">
        <f>SUM('全社連結PL'!C14:E14)</f>
        <v>440.6090304200013</v>
      </c>
      <c r="D15" s="1051">
        <f>SUM('全社連結PL'!J14:L14)</f>
        <v>465.0000124448297</v>
      </c>
      <c r="E15" s="386">
        <f>SUM('全社連結PL'!Q14:S14)</f>
        <v>478.11</v>
      </c>
      <c r="F15" s="1358">
        <f t="shared" si="0"/>
        <v>0.9475462766192458</v>
      </c>
      <c r="G15" s="1275">
        <f t="shared" si="1"/>
        <v>0.9215641388383454</v>
      </c>
    </row>
    <row r="16" spans="1:7" ht="20.25" customHeight="1">
      <c r="A16" s="59" t="s">
        <v>112</v>
      </c>
      <c r="B16" s="27"/>
      <c r="C16" s="1055">
        <v>261</v>
      </c>
      <c r="D16" s="1051">
        <f>SUM('全社連結PL'!J15:L15)</f>
        <v>0</v>
      </c>
      <c r="E16" s="386">
        <f>SUM('全社連結PL'!Q15:S15)</f>
        <v>265.05</v>
      </c>
      <c r="F16" s="1358" t="s">
        <v>77</v>
      </c>
      <c r="G16" s="1275">
        <v>0.9869835880022637</v>
      </c>
    </row>
    <row r="17" spans="1:7" ht="20.25" customHeight="1">
      <c r="A17" s="59" t="s">
        <v>113</v>
      </c>
      <c r="B17" s="27"/>
      <c r="C17" s="1055">
        <f>SUM('全社連結PL'!C16:E16)</f>
        <v>30.54</v>
      </c>
      <c r="D17" s="1051">
        <f>SUM('全社連結PL'!J16:L16)</f>
        <v>0</v>
      </c>
      <c r="E17" s="386">
        <f>SUM('全社連結PL'!Q16:S16)</f>
        <v>8.67</v>
      </c>
      <c r="F17" s="1358" t="s">
        <v>77</v>
      </c>
      <c r="G17" s="1275">
        <f t="shared" si="1"/>
        <v>3.5224913494809686</v>
      </c>
    </row>
    <row r="18" spans="1:7" ht="21" customHeight="1" thickBot="1">
      <c r="A18" s="164" t="s">
        <v>114</v>
      </c>
      <c r="B18" s="28"/>
      <c r="C18" s="1063">
        <f>SUM('全社連結PL'!C17:E17)</f>
        <v>292.14</v>
      </c>
      <c r="D18" s="1227">
        <f>SUM('全社連結PL'!J17:L17)</f>
        <v>305.022125</v>
      </c>
      <c r="E18" s="1228">
        <f>SUM('全社連結PL'!Q17:S17)</f>
        <v>273.72</v>
      </c>
      <c r="F18" s="1361">
        <f>C18/D18</f>
        <v>0.9577665882433937</v>
      </c>
      <c r="G18" s="1352">
        <f t="shared" si="1"/>
        <v>1.0672950460324417</v>
      </c>
    </row>
    <row r="19" spans="1:7" s="1067" customFormat="1" ht="19.5" customHeight="1" thickBot="1">
      <c r="A19" s="1064"/>
      <c r="B19" s="4"/>
      <c r="C19" s="910"/>
      <c r="D19" s="1065"/>
      <c r="E19" s="1065" t="s">
        <v>23</v>
      </c>
      <c r="F19" s="1066"/>
      <c r="G19" s="1066"/>
    </row>
    <row r="20" spans="1:5" ht="21" customHeight="1">
      <c r="A20" s="1068" t="s">
        <v>45</v>
      </c>
      <c r="B20" s="29"/>
      <c r="C20" s="506">
        <f>C9/C7</f>
        <v>0.38101973861130534</v>
      </c>
      <c r="D20" s="1069">
        <f>D9/D7</f>
        <v>0.3818963601465789</v>
      </c>
      <c r="E20" s="1070">
        <f>E9/E7</f>
        <v>0.38699755864059154</v>
      </c>
    </row>
    <row r="21" spans="1:7" s="1075" customFormat="1" ht="17.25" customHeight="1">
      <c r="A21" s="1071" t="s">
        <v>44</v>
      </c>
      <c r="B21" s="147"/>
      <c r="C21" s="518">
        <f>C10/C7</f>
        <v>0.2366302730418258</v>
      </c>
      <c r="D21" s="1072">
        <f>D10/D7</f>
        <v>0.22413781859618626</v>
      </c>
      <c r="E21" s="1073">
        <f>E10/E7</f>
        <v>0.23452321053445604</v>
      </c>
      <c r="F21" s="1074"/>
      <c r="G21" s="1074"/>
    </row>
    <row r="22" spans="1:7" s="1075" customFormat="1" ht="17.25" customHeight="1">
      <c r="A22" s="1076" t="s">
        <v>43</v>
      </c>
      <c r="B22" s="145"/>
      <c r="C22" s="521">
        <f>C11/C7</f>
        <v>0.06695351297083131</v>
      </c>
      <c r="D22" s="1072">
        <f>D11/D7</f>
        <v>0.07413789384335392</v>
      </c>
      <c r="E22" s="1073">
        <f>E11/E7</f>
        <v>0.07229908708428857</v>
      </c>
      <c r="F22" s="1074"/>
      <c r="G22" s="1074"/>
    </row>
    <row r="23" spans="1:7" s="1075" customFormat="1" ht="17.25" customHeight="1">
      <c r="A23" s="1076" t="s">
        <v>38</v>
      </c>
      <c r="B23" s="145"/>
      <c r="C23" s="521">
        <f>C12/C7</f>
        <v>0.3035837860126571</v>
      </c>
      <c r="D23" s="1072">
        <f>D12/D7</f>
        <v>0.2982757124395402</v>
      </c>
      <c r="E23" s="1073">
        <f>E12/E7</f>
        <v>0.30682229761874463</v>
      </c>
      <c r="F23" s="1074"/>
      <c r="G23" s="1074"/>
    </row>
    <row r="24" spans="1:7" s="1075" customFormat="1" ht="24" customHeight="1" thickBot="1">
      <c r="A24" s="1077" t="s">
        <v>39</v>
      </c>
      <c r="B24" s="146"/>
      <c r="C24" s="530">
        <f>C13/C7</f>
        <v>0.07743595259864824</v>
      </c>
      <c r="D24" s="568">
        <f>D13/D7</f>
        <v>0.08362064985269793</v>
      </c>
      <c r="E24" s="1078">
        <f>E13/E7</f>
        <v>0.08017526102184692</v>
      </c>
      <c r="F24" s="1074"/>
      <c r="G24" s="1074"/>
    </row>
    <row r="25" spans="1:7" ht="18" customHeight="1" thickBot="1">
      <c r="A25" s="1064"/>
      <c r="B25" s="4"/>
      <c r="C25" s="1079"/>
      <c r="D25" s="36"/>
      <c r="E25" s="36"/>
      <c r="G25" s="36" t="s">
        <v>0</v>
      </c>
    </row>
    <row r="26" spans="1:7" ht="20.25" customHeight="1">
      <c r="A26" s="1068" t="s">
        <v>11</v>
      </c>
      <c r="B26" s="29"/>
      <c r="C26" s="1080">
        <f>SUM('全社連結PL'!C25:E25)</f>
        <v>277.55</v>
      </c>
      <c r="D26" s="1081"/>
      <c r="E26" s="1276">
        <f>SUM('全社連結PL'!Q25:S25)</f>
        <v>243.31</v>
      </c>
      <c r="F26" s="1278"/>
      <c r="G26" s="1280">
        <f>C26/E26</f>
        <v>1.1407258230241257</v>
      </c>
    </row>
    <row r="27" spans="1:7" ht="20.25" customHeight="1" thickBot="1">
      <c r="A27" s="1062" t="s">
        <v>10</v>
      </c>
      <c r="B27" s="28"/>
      <c r="C27" s="1082">
        <v>293.26</v>
      </c>
      <c r="D27" s="1083"/>
      <c r="E27" s="1277">
        <f>SUM('全社連結PL'!Q26:S26)</f>
        <v>290.87</v>
      </c>
      <c r="F27" s="1279"/>
      <c r="G27" s="1281">
        <f>C27/E27</f>
        <v>1.0082167291229758</v>
      </c>
    </row>
    <row r="28" spans="1:7" ht="21" customHeight="1">
      <c r="A28" s="5" t="s">
        <v>204</v>
      </c>
      <c r="B28" s="1"/>
      <c r="C28" s="1084"/>
      <c r="D28" s="1085"/>
      <c r="E28" s="1085"/>
      <c r="F28" s="1086"/>
      <c r="G28" s="1086"/>
    </row>
    <row r="29" spans="1:7" ht="21" customHeight="1" thickBot="1">
      <c r="A29" s="5"/>
      <c r="B29" s="1"/>
      <c r="C29" s="1084"/>
      <c r="D29" s="1085"/>
      <c r="E29" s="1085"/>
      <c r="F29" s="1086"/>
      <c r="G29" s="1086" t="s">
        <v>53</v>
      </c>
    </row>
    <row r="30" spans="1:7" ht="33" customHeight="1" thickBot="1">
      <c r="A30" s="15" t="s">
        <v>24</v>
      </c>
      <c r="B30" s="30"/>
      <c r="C30" s="1087" t="s">
        <v>223</v>
      </c>
      <c r="D30" s="1088" t="s">
        <v>224</v>
      </c>
      <c r="E30" s="1089" t="s">
        <v>205</v>
      </c>
      <c r="F30" s="13" t="s">
        <v>159</v>
      </c>
      <c r="G30" s="8" t="s">
        <v>194</v>
      </c>
    </row>
    <row r="31" spans="1:7" ht="20.25" customHeight="1" thickTop="1">
      <c r="A31" s="31" t="s">
        <v>206</v>
      </c>
      <c r="B31" s="32"/>
      <c r="C31" s="1090">
        <v>117.2</v>
      </c>
      <c r="D31" s="1091">
        <v>115</v>
      </c>
      <c r="E31" s="1092">
        <v>116.3</v>
      </c>
      <c r="F31" s="1093">
        <f>C31-D31</f>
        <v>2.200000000000003</v>
      </c>
      <c r="G31" s="1094">
        <f>C31-E31</f>
        <v>0.9000000000000057</v>
      </c>
    </row>
    <row r="32" spans="1:7" ht="20.25" customHeight="1" thickBot="1">
      <c r="A32" s="33" t="s">
        <v>9</v>
      </c>
      <c r="B32" s="34"/>
      <c r="C32" s="1095">
        <v>162.9</v>
      </c>
      <c r="D32" s="1096">
        <v>150</v>
      </c>
      <c r="E32" s="1097">
        <v>148.2</v>
      </c>
      <c r="F32" s="1098">
        <f>C32-D32</f>
        <v>12.900000000000006</v>
      </c>
      <c r="G32" s="1099">
        <f>C32-E32</f>
        <v>14.700000000000017</v>
      </c>
    </row>
    <row r="33" spans="1:5" ht="13.5" customHeight="1">
      <c r="A33" s="1100"/>
      <c r="B33" s="1100"/>
      <c r="C33" s="1100"/>
      <c r="D33" s="1100"/>
      <c r="E33" s="1100"/>
    </row>
  </sheetData>
  <mergeCells count="2">
    <mergeCell ref="A4:B4"/>
    <mergeCell ref="A5:B5"/>
  </mergeCells>
  <printOptions/>
  <pageMargins left="0.75" right="0.75" top="1" bottom="0.71" header="0.512" footer="0.512"/>
  <pageSetup horizontalDpi="600" verticalDpi="600" orientation="landscape" paperSize="9" scale="75" r:id="rId2"/>
  <headerFooter alignWithMargins="0">
    <oddFooter xml:space="preserve">&amp;C&amp;P / &amp;N </oddFooter>
  </headerFooter>
  <drawing r:id="rId1"/>
</worksheet>
</file>

<file path=xl/worksheets/sheet15.xml><?xml version="1.0" encoding="utf-8"?>
<worksheet xmlns="http://schemas.openxmlformats.org/spreadsheetml/2006/main" xmlns:r="http://schemas.openxmlformats.org/officeDocument/2006/relationships">
  <sheetPr>
    <tabColor indexed="29"/>
  </sheetPr>
  <dimension ref="A1:Q36"/>
  <sheetViews>
    <sheetView zoomScale="70" zoomScaleNormal="70" workbookViewId="0" topLeftCell="A1">
      <selection activeCell="A13" sqref="A13"/>
    </sheetView>
  </sheetViews>
  <sheetFormatPr defaultColWidth="9.00390625" defaultRowHeight="19.5" customHeight="1"/>
  <cols>
    <col min="1" max="2" width="8.625" style="37" customWidth="1"/>
    <col min="3" max="3" width="18.625" style="37" bestFit="1" customWidth="1"/>
    <col min="4" max="5" width="15.50390625" style="37" customWidth="1"/>
    <col min="6" max="7" width="14.375" style="37" customWidth="1"/>
    <col min="8" max="8" width="18.625" style="37" bestFit="1" customWidth="1"/>
    <col min="9" max="10" width="15.50390625" style="37" customWidth="1"/>
    <col min="11" max="12" width="14.375" style="37" customWidth="1"/>
    <col min="13" max="13" width="18.625" style="37" bestFit="1" customWidth="1"/>
    <col min="14" max="15" width="15.50390625" style="37" customWidth="1"/>
    <col min="16" max="17" width="14.375" style="37" customWidth="1"/>
    <col min="18" max="23" width="15.50390625" style="37" customWidth="1"/>
    <col min="24" max="16384" width="9.00390625" style="37" customWidth="1"/>
  </cols>
  <sheetData>
    <row r="1" spans="4:17" ht="19.5" customHeight="1" thickBot="1">
      <c r="D1" s="36"/>
      <c r="E1" s="36"/>
      <c r="F1" s="36"/>
      <c r="G1" s="36"/>
      <c r="I1" s="36"/>
      <c r="K1" s="36"/>
      <c r="L1" s="36"/>
      <c r="N1" s="36"/>
      <c r="P1" s="36"/>
      <c r="Q1" s="36"/>
    </row>
    <row r="2" spans="1:17" s="154" customFormat="1" ht="29.25" customHeight="1" thickBot="1">
      <c r="A2" s="976"/>
      <c r="B2" s="977"/>
      <c r="C2" s="1489" t="s">
        <v>253</v>
      </c>
      <c r="D2" s="1489"/>
      <c r="E2" s="1489"/>
      <c r="F2" s="1489"/>
      <c r="G2" s="1490"/>
      <c r="H2" s="1491" t="s">
        <v>254</v>
      </c>
      <c r="I2" s="1492"/>
      <c r="J2" s="1492"/>
      <c r="K2" s="1492"/>
      <c r="L2" s="1492"/>
      <c r="M2" s="1491" t="s">
        <v>255</v>
      </c>
      <c r="N2" s="1492"/>
      <c r="O2" s="1492"/>
      <c r="P2" s="1492"/>
      <c r="Q2" s="1490"/>
    </row>
    <row r="3" spans="1:17" ht="19.5" customHeight="1">
      <c r="A3" s="1415" t="s">
        <v>252</v>
      </c>
      <c r="B3" s="1416"/>
      <c r="C3" s="952" t="s">
        <v>221</v>
      </c>
      <c r="D3" s="1034" t="s">
        <v>222</v>
      </c>
      <c r="E3" s="951" t="s">
        <v>193</v>
      </c>
      <c r="F3" s="978"/>
      <c r="G3" s="979"/>
      <c r="H3" s="952" t="s">
        <v>221</v>
      </c>
      <c r="I3" s="1034" t="s">
        <v>222</v>
      </c>
      <c r="J3" s="951" t="s">
        <v>193</v>
      </c>
      <c r="K3" s="978"/>
      <c r="L3" s="980"/>
      <c r="M3" s="952" t="s">
        <v>221</v>
      </c>
      <c r="N3" s="1034" t="s">
        <v>222</v>
      </c>
      <c r="O3" s="951" t="s">
        <v>193</v>
      </c>
      <c r="P3" s="978"/>
      <c r="Q3" s="979"/>
    </row>
    <row r="4" spans="1:17" ht="19.5" customHeight="1">
      <c r="A4" s="1433" t="s">
        <v>13</v>
      </c>
      <c r="B4" s="1434"/>
      <c r="C4" s="950" t="s">
        <v>1</v>
      </c>
      <c r="D4" s="1037" t="s">
        <v>73</v>
      </c>
      <c r="E4" s="949" t="s">
        <v>1</v>
      </c>
      <c r="F4" s="981" t="s">
        <v>159</v>
      </c>
      <c r="G4" s="982" t="s">
        <v>194</v>
      </c>
      <c r="H4" s="950" t="s">
        <v>1</v>
      </c>
      <c r="I4" s="1037" t="s">
        <v>73</v>
      </c>
      <c r="J4" s="949" t="s">
        <v>1</v>
      </c>
      <c r="K4" s="981" t="s">
        <v>159</v>
      </c>
      <c r="L4" s="982" t="s">
        <v>194</v>
      </c>
      <c r="M4" s="950" t="s">
        <v>1</v>
      </c>
      <c r="N4" s="1037" t="s">
        <v>73</v>
      </c>
      <c r="O4" s="949" t="s">
        <v>1</v>
      </c>
      <c r="P4" s="981" t="s">
        <v>159</v>
      </c>
      <c r="Q4" s="982" t="s">
        <v>194</v>
      </c>
    </row>
    <row r="5" spans="1:17" ht="19.5" customHeight="1" thickBot="1">
      <c r="A5" s="983"/>
      <c r="B5" s="984"/>
      <c r="C5" s="1040" t="s">
        <v>195</v>
      </c>
      <c r="D5" s="1041" t="s">
        <v>195</v>
      </c>
      <c r="E5" s="1042" t="s">
        <v>195</v>
      </c>
      <c r="F5" s="985" t="s">
        <v>196</v>
      </c>
      <c r="G5" s="986" t="s">
        <v>196</v>
      </c>
      <c r="H5" s="1040" t="s">
        <v>195</v>
      </c>
      <c r="I5" s="1041" t="s">
        <v>195</v>
      </c>
      <c r="J5" s="1042" t="s">
        <v>195</v>
      </c>
      <c r="K5" s="985" t="s">
        <v>196</v>
      </c>
      <c r="L5" s="986" t="s">
        <v>196</v>
      </c>
      <c r="M5" s="1040" t="s">
        <v>195</v>
      </c>
      <c r="N5" s="1041" t="s">
        <v>195</v>
      </c>
      <c r="O5" s="1042" t="s">
        <v>195</v>
      </c>
      <c r="P5" s="985" t="s">
        <v>196</v>
      </c>
      <c r="Q5" s="986" t="s">
        <v>196</v>
      </c>
    </row>
    <row r="6" spans="1:17" ht="19.5" customHeight="1" thickBot="1">
      <c r="A6" s="1468"/>
      <c r="B6" s="1469"/>
      <c r="C6" s="1045" t="s">
        <v>197</v>
      </c>
      <c r="D6" s="1046" t="s">
        <v>225</v>
      </c>
      <c r="E6" s="1047" t="s">
        <v>199</v>
      </c>
      <c r="F6" s="365"/>
      <c r="G6" s="987"/>
      <c r="H6" s="1045" t="s">
        <v>197</v>
      </c>
      <c r="I6" s="1046" t="s">
        <v>225</v>
      </c>
      <c r="J6" s="1047" t="s">
        <v>199</v>
      </c>
      <c r="K6" s="365"/>
      <c r="L6" s="987"/>
      <c r="M6" s="1045" t="s">
        <v>197</v>
      </c>
      <c r="N6" s="1046" t="s">
        <v>225</v>
      </c>
      <c r="O6" s="1047" t="s">
        <v>199</v>
      </c>
      <c r="P6" s="365"/>
      <c r="Q6" s="987"/>
    </row>
    <row r="7" spans="1:17" ht="19.5" customHeight="1" thickTop="1">
      <c r="A7" s="988" t="s">
        <v>14</v>
      </c>
      <c r="B7" s="956"/>
      <c r="C7" s="270">
        <f>SUM(IAB!C6:E6)</f>
        <v>1048.9120389499997</v>
      </c>
      <c r="D7" s="430">
        <f>SUM(IAB!J6:L6)</f>
        <v>1145.7707500000001</v>
      </c>
      <c r="E7" s="989">
        <f>SUM(IAB!Q6:S6)</f>
        <v>1031.12</v>
      </c>
      <c r="F7" s="1326">
        <f aca="true" t="shared" si="0" ref="F7:F13">C7/D7</f>
        <v>0.9154641440707049</v>
      </c>
      <c r="G7" s="1073">
        <f aca="true" t="shared" si="1" ref="G7:G13">C7/E7</f>
        <v>1.0172550614380478</v>
      </c>
      <c r="H7" s="268">
        <f>SUM(ECB!C6:E6)</f>
        <v>474.52140224000004</v>
      </c>
      <c r="I7" s="430">
        <f>SUM(ECB!J6:L6)</f>
        <v>567.16455</v>
      </c>
      <c r="J7" s="989">
        <f>SUM(ECB!Q6:S6)</f>
        <v>433.29110000000003</v>
      </c>
      <c r="K7" s="1326">
        <f aca="true" t="shared" si="2" ref="K7:K14">H7/I7</f>
        <v>0.8366556094523186</v>
      </c>
      <c r="L7" s="1334">
        <v>1.096</v>
      </c>
      <c r="M7" s="268">
        <f>SUM(AEC!C6:E6)</f>
        <v>205.16781024</v>
      </c>
      <c r="N7" s="430">
        <f>SUM(AEC!J6:L6)</f>
        <v>189.817</v>
      </c>
      <c r="O7" s="989">
        <f>SUM(AEC!Q6:S6)</f>
        <v>208.08</v>
      </c>
      <c r="P7" s="1326">
        <f aca="true" t="shared" si="3" ref="P7:P14">M7/N7</f>
        <v>1.0808716302544028</v>
      </c>
      <c r="Q7" s="1073">
        <f aca="true" t="shared" si="4" ref="Q7:Q14">M7/O7</f>
        <v>0.9860044705882353</v>
      </c>
    </row>
    <row r="8" spans="1:17" ht="19.5" customHeight="1" thickBot="1">
      <c r="A8" s="990" t="s">
        <v>15</v>
      </c>
      <c r="B8" s="955"/>
      <c r="C8" s="275">
        <f>SUM(IAB!C7:E7)</f>
        <v>1380.577257575706</v>
      </c>
      <c r="D8" s="431">
        <f>SUM(IAB!J7:L7)</f>
        <v>1366.7733755990462</v>
      </c>
      <c r="E8" s="991">
        <v>1192</v>
      </c>
      <c r="F8" s="1327">
        <f t="shared" si="0"/>
        <v>1.0100996128715265</v>
      </c>
      <c r="G8" s="1328">
        <v>1.1587175989120213</v>
      </c>
      <c r="H8" s="273">
        <f>SUM(ECB!C7:E7)</f>
        <v>703.1170899496398</v>
      </c>
      <c r="I8" s="431">
        <f>SUM(ECB!J7:L7)</f>
        <v>776.15465</v>
      </c>
      <c r="J8" s="991">
        <f>SUM(ECB!Q7:S7)</f>
        <v>578.8389</v>
      </c>
      <c r="K8" s="1327">
        <f t="shared" si="2"/>
        <v>0.9058981865916024</v>
      </c>
      <c r="L8" s="1324">
        <v>1.214</v>
      </c>
      <c r="M8" s="273">
        <f>SUM(AEC!C7:E7)</f>
        <v>600.263805844842</v>
      </c>
      <c r="N8" s="431">
        <f>SUM(AEC!J7:L7)</f>
        <v>554.399</v>
      </c>
      <c r="O8" s="991">
        <f>SUM(AEC!Q7:S7)</f>
        <v>464.8</v>
      </c>
      <c r="P8" s="1327">
        <f t="shared" si="3"/>
        <v>1.0827288754937183</v>
      </c>
      <c r="Q8" s="1328">
        <f t="shared" si="4"/>
        <v>1.2914453654148923</v>
      </c>
    </row>
    <row r="9" spans="1:17" ht="19.5" customHeight="1" thickTop="1">
      <c r="A9" s="992"/>
      <c r="B9" s="993" t="s">
        <v>16</v>
      </c>
      <c r="C9" s="270">
        <f>SUM(IAB!C8:E8)</f>
        <v>282.007787090756</v>
      </c>
      <c r="D9" s="430">
        <f>SUM(IAB!J8:L8)</f>
        <v>286.75317042678785</v>
      </c>
      <c r="E9" s="989">
        <f>SUM(IAB!Q8:S8)</f>
        <v>247.97000000000003</v>
      </c>
      <c r="F9" s="1326">
        <f t="shared" si="0"/>
        <v>0.983451330881646</v>
      </c>
      <c r="G9" s="1073">
        <f t="shared" si="1"/>
        <v>1.1372657462223492</v>
      </c>
      <c r="H9" s="268">
        <f>SUM(ECB!C8:E8)</f>
        <v>79.7646568910764</v>
      </c>
      <c r="I9" s="430">
        <v>91</v>
      </c>
      <c r="J9" s="989">
        <f>SUM(ECB!Q8:S8)</f>
        <v>83.38</v>
      </c>
      <c r="K9" s="1326">
        <v>0.8667621855896855</v>
      </c>
      <c r="L9" s="1334">
        <f aca="true" t="shared" si="5" ref="L9:L14">H9/J9</f>
        <v>0.9566401642009643</v>
      </c>
      <c r="M9" s="268">
        <f>SUM(AEC!C8:E8)</f>
        <v>328.427588579761</v>
      </c>
      <c r="N9" s="430">
        <f>SUM(AEC!J8:L8)</f>
        <v>313.266</v>
      </c>
      <c r="O9" s="989">
        <f>SUM(AEC!Q8:S8)</f>
        <v>272.72999999999996</v>
      </c>
      <c r="P9" s="1326">
        <f t="shared" si="3"/>
        <v>1.0483984491766134</v>
      </c>
      <c r="Q9" s="1073">
        <f t="shared" si="4"/>
        <v>1.2042224492346314</v>
      </c>
    </row>
    <row r="10" spans="1:17" ht="19.5" customHeight="1">
      <c r="A10" s="953"/>
      <c r="B10" s="994" t="s">
        <v>17</v>
      </c>
      <c r="C10" s="270">
        <f>SUM(IAB!C9:E9)</f>
        <v>676.2470908378</v>
      </c>
      <c r="D10" s="430">
        <f>SUM(IAB!J9:L9)</f>
        <v>633.5239532755897</v>
      </c>
      <c r="E10" s="989">
        <f>SUM(IAB!Q9:S9)</f>
        <v>585.79</v>
      </c>
      <c r="F10" s="1326">
        <f t="shared" si="0"/>
        <v>1.067437288426607</v>
      </c>
      <c r="G10" s="1073">
        <f t="shared" si="1"/>
        <v>1.154418974099592</v>
      </c>
      <c r="H10" s="268">
        <f>SUM(ECB!C9:E9)</f>
        <v>90.44693326059999</v>
      </c>
      <c r="I10" s="430">
        <f>SUM(ECB!J9:L9)</f>
        <v>92.6173</v>
      </c>
      <c r="J10" s="989">
        <f>SUM(ECB!Q9:S9)</f>
        <v>85.94</v>
      </c>
      <c r="K10" s="1326">
        <f t="shared" si="2"/>
        <v>0.9765662922650519</v>
      </c>
      <c r="L10" s="1334">
        <f t="shared" si="5"/>
        <v>1.052442788696765</v>
      </c>
      <c r="M10" s="268">
        <f>SUM(AEC!C9:E9)</f>
        <v>100.98271015840001</v>
      </c>
      <c r="N10" s="430">
        <f>SUM(AEC!J9:L9)</f>
        <v>94.042</v>
      </c>
      <c r="O10" s="989">
        <f>SUM(AEC!Q9:S9)</f>
        <v>70.24</v>
      </c>
      <c r="P10" s="1326">
        <f t="shared" si="3"/>
        <v>1.073804365691925</v>
      </c>
      <c r="Q10" s="1073">
        <f t="shared" si="4"/>
        <v>1.4376809532801824</v>
      </c>
    </row>
    <row r="11" spans="1:17" ht="19.5" customHeight="1">
      <c r="A11" s="995"/>
      <c r="B11" s="994" t="s">
        <v>207</v>
      </c>
      <c r="C11" s="270">
        <f>SUM(IAB!C10:E10)</f>
        <v>116.56322368415002</v>
      </c>
      <c r="D11" s="430">
        <f>SUM(IAB!J10:L10)</f>
        <v>117.25966</v>
      </c>
      <c r="E11" s="989">
        <f>SUM(IAB!Q10:S10)</f>
        <v>100.85</v>
      </c>
      <c r="F11" s="1326">
        <f t="shared" si="0"/>
        <v>0.994060733965543</v>
      </c>
      <c r="G11" s="1073">
        <f t="shared" si="1"/>
        <v>1.1558078699469512</v>
      </c>
      <c r="H11" s="268">
        <f>SUM(ECB!C10:E10)</f>
        <v>80.02811268858001</v>
      </c>
      <c r="I11" s="430">
        <f>SUM(ECB!J10:L10)</f>
        <v>69.6991</v>
      </c>
      <c r="J11" s="989">
        <f>SUM(ECB!Q10:S10)</f>
        <v>62.34</v>
      </c>
      <c r="K11" s="1326">
        <f t="shared" si="2"/>
        <v>1.1481943481132468</v>
      </c>
      <c r="L11" s="1334">
        <f t="shared" si="5"/>
        <v>1.2837361676063523</v>
      </c>
      <c r="M11" s="268">
        <f>SUM(AEC!C10:E10)</f>
        <v>137.688941651415</v>
      </c>
      <c r="N11" s="430">
        <f>SUM(AEC!J10:L10)</f>
        <v>129.191</v>
      </c>
      <c r="O11" s="989">
        <f>SUM(AEC!Q10:S10)</f>
        <v>115.55</v>
      </c>
      <c r="P11" s="1326">
        <f t="shared" si="3"/>
        <v>1.065778124261094</v>
      </c>
      <c r="Q11" s="1073">
        <f t="shared" si="4"/>
        <v>1.1915962064163999</v>
      </c>
    </row>
    <row r="12" spans="1:17" ht="19.5" customHeight="1">
      <c r="A12" s="983"/>
      <c r="B12" s="996" t="s">
        <v>18</v>
      </c>
      <c r="C12" s="997">
        <f>SUM(IAB!C11:E11)</f>
        <v>259.736067843</v>
      </c>
      <c r="D12" s="473">
        <f>SUM(IAB!J11:L11)</f>
        <v>279.11367982846616</v>
      </c>
      <c r="E12" s="998">
        <f>SUM(IAB!Q11:S11)</f>
        <v>212.71</v>
      </c>
      <c r="F12" s="1329">
        <f t="shared" si="0"/>
        <v>0.9305744813461849</v>
      </c>
      <c r="G12" s="1330">
        <f t="shared" si="1"/>
        <v>1.221080663076489</v>
      </c>
      <c r="H12" s="335">
        <f>SUM(ECB!C11:E11)</f>
        <v>362.38848505830003</v>
      </c>
      <c r="I12" s="473">
        <f>SUM(ECB!J11:L11)</f>
        <v>449.81579999999997</v>
      </c>
      <c r="J12" s="998">
        <f>SUM(ECB!Q11:S11)</f>
        <v>242.25</v>
      </c>
      <c r="K12" s="1329">
        <f t="shared" si="2"/>
        <v>0.8056375188650555</v>
      </c>
      <c r="L12" s="1335">
        <f t="shared" si="5"/>
        <v>1.4959276988990713</v>
      </c>
      <c r="M12" s="335">
        <f>SUM(AEC!C11:E11)</f>
        <v>21.289771904200002</v>
      </c>
      <c r="N12" s="473">
        <f>SUM(AEC!J11:L11)</f>
        <v>17.9</v>
      </c>
      <c r="O12" s="998">
        <f>SUM(AEC!Q11:S11)</f>
        <v>6.21</v>
      </c>
      <c r="P12" s="1329">
        <f t="shared" si="3"/>
        <v>1.1893727320782126</v>
      </c>
      <c r="Q12" s="1330">
        <f t="shared" si="4"/>
        <v>3.4283046544605478</v>
      </c>
    </row>
    <row r="13" spans="1:17" ht="19.5" customHeight="1" thickBot="1">
      <c r="A13" s="954"/>
      <c r="B13" s="999" t="s">
        <v>19</v>
      </c>
      <c r="C13" s="275">
        <f>SUM(IAB!C12:E12)</f>
        <v>46.023088120000004</v>
      </c>
      <c r="D13" s="431">
        <f>SUM(IAB!J12:L12)</f>
        <v>50.12291206820235</v>
      </c>
      <c r="E13" s="991">
        <f>SUM(IAB!Q12:S12)</f>
        <v>44.15</v>
      </c>
      <c r="F13" s="1327">
        <f t="shared" si="0"/>
        <v>0.9182045938866499</v>
      </c>
      <c r="G13" s="1328">
        <f t="shared" si="1"/>
        <v>1.0424255519818801</v>
      </c>
      <c r="H13" s="273">
        <f>SUM(ECB!C12:E12)</f>
        <v>90.4889020510834</v>
      </c>
      <c r="I13" s="431">
        <f>SUM(ECB!J12:L12)</f>
        <v>71.99645000000001</v>
      </c>
      <c r="J13" s="991">
        <f>SUM(ECB!Q12:S12)</f>
        <v>104.9289</v>
      </c>
      <c r="K13" s="1327">
        <f t="shared" si="2"/>
        <v>1.2568522760647698</v>
      </c>
      <c r="L13" s="1324">
        <f t="shared" si="5"/>
        <v>0.8623830236577663</v>
      </c>
      <c r="M13" s="273">
        <f>SUM(AEC!C12:E12)</f>
        <v>11.874793551066</v>
      </c>
      <c r="N13" s="431">
        <f>SUM(AEC!J12:L12)</f>
        <v>0</v>
      </c>
      <c r="O13" s="991">
        <f>SUM(AEC!Q12:S12)</f>
        <v>0.07</v>
      </c>
      <c r="P13" s="1327" t="s">
        <v>238</v>
      </c>
      <c r="Q13" s="1328">
        <f t="shared" si="4"/>
        <v>169.63990787237142</v>
      </c>
    </row>
    <row r="14" spans="1:17" ht="19.5" customHeight="1" thickBot="1" thickTop="1">
      <c r="A14" s="1000" t="s">
        <v>20</v>
      </c>
      <c r="B14" s="1001"/>
      <c r="C14" s="279">
        <v>2430</v>
      </c>
      <c r="D14" s="432">
        <f>SUM(IAB!J13:L13)</f>
        <v>2512.5441255990463</v>
      </c>
      <c r="E14" s="1002">
        <f>SUM(IAB!Q13:S13)</f>
        <v>2222.59</v>
      </c>
      <c r="F14" s="1331">
        <v>0.9669439321573952</v>
      </c>
      <c r="G14" s="1078">
        <v>1.0930892771611973</v>
      </c>
      <c r="H14" s="277">
        <f>SUM(ECB!C13:E13)</f>
        <v>1177.6384921896397</v>
      </c>
      <c r="I14" s="432">
        <f>SUM(ECB!J13:L13)</f>
        <v>1343.3192</v>
      </c>
      <c r="J14" s="1002">
        <f>SUM(ECB!Q13:S13)</f>
        <v>1012.13</v>
      </c>
      <c r="K14" s="1331">
        <f t="shared" si="2"/>
        <v>0.8766631878630483</v>
      </c>
      <c r="L14" s="1336">
        <f t="shared" si="5"/>
        <v>1.1635249347313485</v>
      </c>
      <c r="M14" s="277">
        <f>SUM(AEC!C13:E13)</f>
        <v>805.431616084842</v>
      </c>
      <c r="N14" s="432">
        <f>SUM(AEC!J13:L13)</f>
        <v>744.216</v>
      </c>
      <c r="O14" s="1002">
        <f>SUM(AEC!Q13:S13)</f>
        <v>672.88</v>
      </c>
      <c r="P14" s="1331">
        <f t="shared" si="3"/>
        <v>1.0822551733432793</v>
      </c>
      <c r="Q14" s="1078">
        <f t="shared" si="4"/>
        <v>1.1969914636857122</v>
      </c>
    </row>
    <row r="15" spans="1:17" ht="6.75" customHeight="1" thickBot="1">
      <c r="A15" s="1004"/>
      <c r="B15" s="1005"/>
      <c r="C15" s="1006"/>
      <c r="D15" s="1007"/>
      <c r="E15" s="1007"/>
      <c r="F15" s="1008"/>
      <c r="G15" s="1008"/>
      <c r="H15" s="1004"/>
      <c r="I15" s="1007"/>
      <c r="J15" s="1007"/>
      <c r="K15" s="1008"/>
      <c r="L15" s="1007"/>
      <c r="M15" s="1004"/>
      <c r="N15" s="1007"/>
      <c r="O15" s="1007"/>
      <c r="P15" s="1008"/>
      <c r="Q15" s="1008"/>
    </row>
    <row r="16" spans="1:17" ht="19.5" customHeight="1" thickBot="1">
      <c r="A16" s="1493" t="s">
        <v>21</v>
      </c>
      <c r="B16" s="1494"/>
      <c r="C16" s="933" t="s">
        <v>197</v>
      </c>
      <c r="D16" s="378" t="s">
        <v>199</v>
      </c>
      <c r="E16" s="391" t="s">
        <v>199</v>
      </c>
      <c r="F16" s="378" t="s">
        <v>159</v>
      </c>
      <c r="G16" s="493" t="s">
        <v>194</v>
      </c>
      <c r="H16" s="1009" t="s">
        <v>197</v>
      </c>
      <c r="I16" s="378" t="s">
        <v>199</v>
      </c>
      <c r="J16" s="391" t="s">
        <v>199</v>
      </c>
      <c r="K16" s="378" t="s">
        <v>159</v>
      </c>
      <c r="L16" s="493" t="s">
        <v>194</v>
      </c>
      <c r="M16" s="1009" t="s">
        <v>197</v>
      </c>
      <c r="N16" s="378" t="s">
        <v>199</v>
      </c>
      <c r="O16" s="391" t="s">
        <v>199</v>
      </c>
      <c r="P16" s="378" t="s">
        <v>159</v>
      </c>
      <c r="Q16" s="493" t="s">
        <v>194</v>
      </c>
    </row>
    <row r="17" spans="1:17" ht="19.5" customHeight="1" thickTop="1">
      <c r="A17" s="1010" t="s">
        <v>7</v>
      </c>
      <c r="B17" s="1011"/>
      <c r="C17" s="1012">
        <f>SUM(IAB!C16:E16)</f>
        <v>376.77</v>
      </c>
      <c r="D17" s="1013">
        <f>SUM(IAB!J16:L16)</f>
        <v>462.3800124448296</v>
      </c>
      <c r="E17" s="1014">
        <f>SUM(IAB!Q16:S16)</f>
        <v>352.15999999999997</v>
      </c>
      <c r="F17" s="1332">
        <f>C17/D17</f>
        <v>0.8148492362544661</v>
      </c>
      <c r="G17" s="1333">
        <f>C17/E17</f>
        <v>1.069883007723762</v>
      </c>
      <c r="H17" s="1012">
        <f>SUM(ECB!C16:E16)</f>
        <v>97.52</v>
      </c>
      <c r="I17" s="1013">
        <f>SUM(ECB!J16:L16)</f>
        <v>111.85</v>
      </c>
      <c r="J17" s="1014">
        <f>SUM(ECB!Q16:S16)</f>
        <v>98.66000000000001</v>
      </c>
      <c r="K17" s="1332">
        <f>H17/I17</f>
        <v>0.8718819848010729</v>
      </c>
      <c r="L17" s="1337">
        <f>H17/J17</f>
        <v>0.9884451652138656</v>
      </c>
      <c r="M17" s="1016">
        <f>SUM(AEC!C16:E16)</f>
        <v>10.03</v>
      </c>
      <c r="N17" s="1013">
        <f>SUM(AEC!J16:L16)</f>
        <v>7.119999999999999</v>
      </c>
      <c r="O17" s="850">
        <f>SUM(AEC!Q16:S16)</f>
        <v>-14</v>
      </c>
      <c r="P17" s="1332">
        <f>M17/N17</f>
        <v>1.4087078651685394</v>
      </c>
      <c r="Q17" s="1015" t="s">
        <v>200</v>
      </c>
    </row>
    <row r="18" spans="1:17" ht="19.5" customHeight="1" thickBot="1">
      <c r="A18" s="1017" t="s">
        <v>39</v>
      </c>
      <c r="B18" s="1018"/>
      <c r="C18" s="528">
        <f>C17/C14</f>
        <v>0.15504938271604937</v>
      </c>
      <c r="D18" s="593">
        <f>D17/D14</f>
        <v>0.18402861376000232</v>
      </c>
      <c r="E18" s="484">
        <f>E17/E14</f>
        <v>0.15844577722386943</v>
      </c>
      <c r="F18" s="1321" t="s">
        <v>228</v>
      </c>
      <c r="G18" s="1322" t="s">
        <v>229</v>
      </c>
      <c r="H18" s="1020">
        <f>H17/H14</f>
        <v>0.08280979319780588</v>
      </c>
      <c r="I18" s="593">
        <f>I17/I14</f>
        <v>0.0832639033224568</v>
      </c>
      <c r="J18" s="484">
        <f>J17/J14</f>
        <v>0.09747759675140547</v>
      </c>
      <c r="K18" s="451" t="s">
        <v>77</v>
      </c>
      <c r="L18" s="1322" t="s">
        <v>230</v>
      </c>
      <c r="M18" s="1032">
        <f>M17/M14</f>
        <v>0.012452950442590358</v>
      </c>
      <c r="N18" s="593">
        <f>N17/N14</f>
        <v>0.009567114923624323</v>
      </c>
      <c r="O18" s="1323" t="s">
        <v>200</v>
      </c>
      <c r="P18" s="1321" t="s">
        <v>241</v>
      </c>
      <c r="Q18" s="1019" t="s">
        <v>77</v>
      </c>
    </row>
    <row r="19" spans="1:17" s="1313" customFormat="1" ht="33.75" customHeight="1" thickBot="1">
      <c r="A19" s="1312"/>
      <c r="B19" s="1312"/>
      <c r="C19" s="1022"/>
      <c r="D19" s="1022"/>
      <c r="E19" s="1022"/>
      <c r="F19" s="1022"/>
      <c r="G19" s="1022"/>
      <c r="H19" s="1022"/>
      <c r="I19" s="1022"/>
      <c r="J19" s="1022"/>
      <c r="K19" s="1022"/>
      <c r="L19" s="1022"/>
      <c r="M19" s="1023"/>
      <c r="N19" s="1022"/>
      <c r="O19" s="1023"/>
      <c r="P19" s="1022"/>
      <c r="Q19" s="1022"/>
    </row>
    <row r="20" spans="1:17" s="35" customFormat="1" ht="35.25" customHeight="1" thickBot="1">
      <c r="A20" s="976"/>
      <c r="B20" s="977"/>
      <c r="C20" s="1491" t="s">
        <v>258</v>
      </c>
      <c r="D20" s="1492"/>
      <c r="E20" s="1492"/>
      <c r="F20" s="1492"/>
      <c r="G20" s="1490"/>
      <c r="H20" s="1491" t="s">
        <v>257</v>
      </c>
      <c r="I20" s="1492"/>
      <c r="J20" s="1492"/>
      <c r="K20" s="1492"/>
      <c r="L20" s="1490"/>
      <c r="M20" s="1491" t="s">
        <v>256</v>
      </c>
      <c r="N20" s="1492"/>
      <c r="O20" s="1492"/>
      <c r="P20" s="1492"/>
      <c r="Q20" s="1490"/>
    </row>
    <row r="21" spans="1:17" ht="19.5" customHeight="1">
      <c r="A21" s="1415" t="s">
        <v>252</v>
      </c>
      <c r="B21" s="1416"/>
      <c r="C21" s="952" t="s">
        <v>221</v>
      </c>
      <c r="D21" s="1034" t="s">
        <v>222</v>
      </c>
      <c r="E21" s="951" t="s">
        <v>193</v>
      </c>
      <c r="F21" s="978"/>
      <c r="G21" s="979"/>
      <c r="H21" s="952" t="s">
        <v>221</v>
      </c>
      <c r="I21" s="1034" t="s">
        <v>222</v>
      </c>
      <c r="J21" s="951" t="s">
        <v>193</v>
      </c>
      <c r="K21" s="978"/>
      <c r="L21" s="980"/>
      <c r="M21" s="952" t="s">
        <v>221</v>
      </c>
      <c r="N21" s="1034" t="s">
        <v>222</v>
      </c>
      <c r="O21" s="951" t="s">
        <v>193</v>
      </c>
      <c r="P21" s="978"/>
      <c r="Q21" s="979"/>
    </row>
    <row r="22" spans="1:17" ht="19.5" customHeight="1">
      <c r="A22" s="1433" t="s">
        <v>13</v>
      </c>
      <c r="B22" s="1434"/>
      <c r="C22" s="950" t="s">
        <v>1</v>
      </c>
      <c r="D22" s="1037" t="s">
        <v>73</v>
      </c>
      <c r="E22" s="949" t="s">
        <v>1</v>
      </c>
      <c r="F22" s="981" t="s">
        <v>159</v>
      </c>
      <c r="G22" s="982" t="s">
        <v>194</v>
      </c>
      <c r="H22" s="950" t="s">
        <v>1</v>
      </c>
      <c r="I22" s="1037" t="s">
        <v>73</v>
      </c>
      <c r="J22" s="949" t="s">
        <v>1</v>
      </c>
      <c r="K22" s="981" t="s">
        <v>159</v>
      </c>
      <c r="L22" s="982" t="s">
        <v>194</v>
      </c>
      <c r="M22" s="950" t="s">
        <v>1</v>
      </c>
      <c r="N22" s="1037" t="s">
        <v>73</v>
      </c>
      <c r="O22" s="949" t="s">
        <v>1</v>
      </c>
      <c r="P22" s="981" t="s">
        <v>159</v>
      </c>
      <c r="Q22" s="982" t="s">
        <v>194</v>
      </c>
    </row>
    <row r="23" spans="1:17" ht="19.5" customHeight="1" thickBot="1">
      <c r="A23" s="983"/>
      <c r="B23" s="984"/>
      <c r="C23" s="1040" t="s">
        <v>195</v>
      </c>
      <c r="D23" s="1041" t="s">
        <v>195</v>
      </c>
      <c r="E23" s="1042" t="s">
        <v>195</v>
      </c>
      <c r="F23" s="985" t="s">
        <v>196</v>
      </c>
      <c r="G23" s="986" t="s">
        <v>196</v>
      </c>
      <c r="H23" s="1040" t="s">
        <v>195</v>
      </c>
      <c r="I23" s="1041" t="s">
        <v>195</v>
      </c>
      <c r="J23" s="1042" t="s">
        <v>195</v>
      </c>
      <c r="K23" s="985" t="s">
        <v>196</v>
      </c>
      <c r="L23" s="986" t="s">
        <v>196</v>
      </c>
      <c r="M23" s="1040" t="s">
        <v>195</v>
      </c>
      <c r="N23" s="1041" t="s">
        <v>195</v>
      </c>
      <c r="O23" s="1042" t="s">
        <v>195</v>
      </c>
      <c r="P23" s="985" t="s">
        <v>196</v>
      </c>
      <c r="Q23" s="986" t="s">
        <v>196</v>
      </c>
    </row>
    <row r="24" spans="1:17" ht="19.5" customHeight="1" thickBot="1">
      <c r="A24" s="1468"/>
      <c r="B24" s="1469"/>
      <c r="C24" s="1045" t="s">
        <v>197</v>
      </c>
      <c r="D24" s="1046" t="s">
        <v>225</v>
      </c>
      <c r="E24" s="1047" t="s">
        <v>199</v>
      </c>
      <c r="F24" s="365"/>
      <c r="G24" s="987"/>
      <c r="H24" s="1045" t="s">
        <v>197</v>
      </c>
      <c r="I24" s="1046" t="s">
        <v>225</v>
      </c>
      <c r="J24" s="1047" t="s">
        <v>199</v>
      </c>
      <c r="K24" s="365"/>
      <c r="L24" s="987"/>
      <c r="M24" s="1045" t="s">
        <v>197</v>
      </c>
      <c r="N24" s="1046" t="s">
        <v>225</v>
      </c>
      <c r="O24" s="1047" t="s">
        <v>199</v>
      </c>
      <c r="P24" s="365"/>
      <c r="Q24" s="987"/>
    </row>
    <row r="25" spans="1:17" ht="19.5" customHeight="1" thickTop="1">
      <c r="A25" s="988" t="s">
        <v>14</v>
      </c>
      <c r="B25" s="956"/>
      <c r="C25" s="268">
        <f>SUM(SSB!C6:E6)</f>
        <v>495.874</v>
      </c>
      <c r="D25" s="430">
        <f>SUM(SSB!J6:L6)</f>
        <v>513.755457231859</v>
      </c>
      <c r="E25" s="989">
        <v>592</v>
      </c>
      <c r="F25" s="1326">
        <f>C25/D25</f>
        <v>0.9651946135458974</v>
      </c>
      <c r="G25" s="1073">
        <v>0.838</v>
      </c>
      <c r="H25" s="268">
        <f>SUM(HCB!C6:E6)</f>
        <v>259.97677303</v>
      </c>
      <c r="I25" s="430">
        <f>SUM(HCB!J6:L6)</f>
        <v>287.51</v>
      </c>
      <c r="J25" s="989">
        <f>SUM(HCB!Q6:S6)</f>
        <v>248.77999999999997</v>
      </c>
      <c r="K25" s="1326">
        <f>H25/I25</f>
        <v>0.9042355849535669</v>
      </c>
      <c r="L25" s="1073">
        <f aca="true" t="shared" si="6" ref="L25:L32">H25/J25</f>
        <v>1.0450067249376962</v>
      </c>
      <c r="M25" s="268">
        <f>SUM('その他'!C6:E6)</f>
        <v>114.78747461</v>
      </c>
      <c r="N25" s="430">
        <f>SUM('その他'!J6:L6)</f>
        <v>113.4089</v>
      </c>
      <c r="O25" s="989">
        <v>107</v>
      </c>
      <c r="P25" s="1326">
        <v>1.0121557885668586</v>
      </c>
      <c r="Q25" s="1073">
        <v>1.073</v>
      </c>
    </row>
    <row r="26" spans="1:17" ht="19.5" customHeight="1" thickBot="1">
      <c r="A26" s="990" t="s">
        <v>15</v>
      </c>
      <c r="B26" s="955"/>
      <c r="C26" s="273">
        <f>SUM(SSB!C7:E7)</f>
        <v>28.31476501363465</v>
      </c>
      <c r="D26" s="431">
        <f>SUM(SSB!J7:L7)</f>
        <v>19.445666727703554</v>
      </c>
      <c r="E26" s="991">
        <f>SUM(SSB!Q7:S7)</f>
        <v>14.59</v>
      </c>
      <c r="F26" s="1327">
        <f>C26/D26</f>
        <v>1.4560963843577348</v>
      </c>
      <c r="G26" s="1328">
        <v>1.845</v>
      </c>
      <c r="H26" s="273">
        <f>SUM(HCB!C7:E7)</f>
        <v>264.9039201732421</v>
      </c>
      <c r="I26" s="431">
        <f>SUM(HCB!J7:L7)</f>
        <v>260.99</v>
      </c>
      <c r="J26" s="991">
        <f>SUM(HCB!Q7:S7)</f>
        <v>234.15000000000003</v>
      </c>
      <c r="K26" s="1327">
        <f aca="true" t="shared" si="7" ref="K26:K31">H26/I26</f>
        <v>1.0149964373088705</v>
      </c>
      <c r="L26" s="1328">
        <f t="shared" si="6"/>
        <v>1.1313428151750675</v>
      </c>
      <c r="M26" s="273">
        <f>SUM('その他'!C7:E7)</f>
        <v>1.4904064097333016</v>
      </c>
      <c r="N26" s="431">
        <f>SUM('その他'!J7:L7)</f>
        <v>4.80956</v>
      </c>
      <c r="O26" s="991">
        <f>SUM('その他'!Q7:S7)</f>
        <v>3.3200000000000003</v>
      </c>
      <c r="P26" s="1327">
        <f>M26/N26</f>
        <v>0.3098841494301561</v>
      </c>
      <c r="Q26" s="1328">
        <v>0.386</v>
      </c>
    </row>
    <row r="27" spans="1:17" ht="19.5" customHeight="1" thickTop="1">
      <c r="A27" s="992"/>
      <c r="B27" s="993" t="s">
        <v>16</v>
      </c>
      <c r="C27" s="268">
        <f>SUM(SSB!C8:E8)</f>
        <v>4.457851213634649</v>
      </c>
      <c r="D27" s="430">
        <f>SUM(SSB!J8:L8)</f>
        <v>7.22752</v>
      </c>
      <c r="E27" s="989">
        <f>SUM(SSB!Q8:S8)</f>
        <v>3.07</v>
      </c>
      <c r="F27" s="1326">
        <f>C27/D27</f>
        <v>0.6167884991857026</v>
      </c>
      <c r="G27" s="1073">
        <f>C27/E27</f>
        <v>1.4520687992295276</v>
      </c>
      <c r="H27" s="268">
        <f>SUM(HCB!C8:E8)</f>
        <v>90.84819896614209</v>
      </c>
      <c r="I27" s="430">
        <f>SUM(HCB!J8:L8)</f>
        <v>102.61000000000001</v>
      </c>
      <c r="J27" s="989">
        <f>SUM(HCB!Q8:S8)</f>
        <v>99.33</v>
      </c>
      <c r="K27" s="1326">
        <f t="shared" si="7"/>
        <v>0.8853737351733952</v>
      </c>
      <c r="L27" s="1073">
        <f t="shared" si="6"/>
        <v>0.9146098758294784</v>
      </c>
      <c r="M27" s="268">
        <f>SUM('その他'!C8:E8)</f>
        <v>0</v>
      </c>
      <c r="N27" s="430">
        <f>SUM('その他'!J8:L8)</f>
        <v>2.1895599999999997</v>
      </c>
      <c r="O27" s="989">
        <f>SUM('その他'!Q8:S8)</f>
        <v>0</v>
      </c>
      <c r="P27" s="1326">
        <f>M27/N27</f>
        <v>0</v>
      </c>
      <c r="Q27" s="1073" t="s">
        <v>238</v>
      </c>
    </row>
    <row r="28" spans="1:17" ht="19.5" customHeight="1">
      <c r="A28" s="953"/>
      <c r="B28" s="994" t="s">
        <v>17</v>
      </c>
      <c r="C28" s="268">
        <f>SUM(SSB!C9:E9)</f>
        <v>0</v>
      </c>
      <c r="D28" s="430">
        <f>SUM(SSB!J9:L9)</f>
        <v>0</v>
      </c>
      <c r="E28" s="989">
        <f>SUM(SSB!Q9:S9)</f>
        <v>0</v>
      </c>
      <c r="F28" s="1326" t="s">
        <v>238</v>
      </c>
      <c r="G28" s="1073" t="s">
        <v>238</v>
      </c>
      <c r="H28" s="268">
        <f>SUM(HCB!C9:E9)</f>
        <v>112.1898814942</v>
      </c>
      <c r="I28" s="430">
        <f>SUM(HCB!J9:L9)</f>
        <v>104.89</v>
      </c>
      <c r="J28" s="989">
        <f>SUM(HCB!Q9:S9)</f>
        <v>94.4</v>
      </c>
      <c r="K28" s="1326">
        <f t="shared" si="7"/>
        <v>1.0695955905634473</v>
      </c>
      <c r="L28" s="1073">
        <f t="shared" si="6"/>
        <v>1.1884521344724575</v>
      </c>
      <c r="M28" s="268">
        <f>SUM('その他'!C9:E9)</f>
        <v>0.18597527939999994</v>
      </c>
      <c r="N28" s="430">
        <f>SUM('その他'!J9:L9)</f>
        <v>0</v>
      </c>
      <c r="O28" s="989">
        <f>SUM('その他'!Q9:S9)</f>
        <v>0.09</v>
      </c>
      <c r="P28" s="1326" t="s">
        <v>238</v>
      </c>
      <c r="Q28" s="1073">
        <f>M28/O28</f>
        <v>2.066391993333333</v>
      </c>
    </row>
    <row r="29" spans="1:17" ht="19.5" customHeight="1">
      <c r="A29" s="995"/>
      <c r="B29" s="994" t="s">
        <v>207</v>
      </c>
      <c r="C29" s="268">
        <f>SUM(SSB!C10:E10)</f>
        <v>0</v>
      </c>
      <c r="D29" s="430">
        <f>SUM(SSB!J10:L10)</f>
        <v>0</v>
      </c>
      <c r="E29" s="989">
        <f>SUM(SSB!Q10:S10)</f>
        <v>0</v>
      </c>
      <c r="F29" s="1326" t="s">
        <v>238</v>
      </c>
      <c r="G29" s="1073" t="s">
        <v>238</v>
      </c>
      <c r="H29" s="268">
        <f>SUM(HCB!C10:E10)</f>
        <v>15.9573862859</v>
      </c>
      <c r="I29" s="430">
        <f>SUM(HCB!J10:L10)</f>
        <v>15.22</v>
      </c>
      <c r="J29" s="989">
        <f>SUM(HCB!Q10:S10)</f>
        <v>13.75</v>
      </c>
      <c r="K29" s="1326">
        <f t="shared" si="7"/>
        <v>1.0484485076149803</v>
      </c>
      <c r="L29" s="1073">
        <f t="shared" si="6"/>
        <v>1.1605371844290908</v>
      </c>
      <c r="M29" s="268">
        <f>SUM('その他'!C10:E10)</f>
        <v>0</v>
      </c>
      <c r="N29" s="430">
        <f>SUM('その他'!J10:L10)</f>
        <v>0</v>
      </c>
      <c r="O29" s="989">
        <f>SUM('その他'!Q10:S10)</f>
        <v>0.009999999999999995</v>
      </c>
      <c r="P29" s="1326" t="s">
        <v>238</v>
      </c>
      <c r="Q29" s="1073">
        <f>M29/O29</f>
        <v>0</v>
      </c>
    </row>
    <row r="30" spans="1:17" ht="19.5" customHeight="1">
      <c r="A30" s="983"/>
      <c r="B30" s="996" t="s">
        <v>18</v>
      </c>
      <c r="C30" s="335">
        <f>SUM(SSB!C11:E11)</f>
        <v>0.036913800000000004</v>
      </c>
      <c r="D30" s="473">
        <f>SUM(SSB!J11:L11)</f>
        <v>0</v>
      </c>
      <c r="E30" s="998">
        <f>SUM(SSB!Q11:S11)</f>
        <v>0</v>
      </c>
      <c r="F30" s="1329" t="s">
        <v>238</v>
      </c>
      <c r="G30" s="1330" t="s">
        <v>238</v>
      </c>
      <c r="H30" s="335">
        <f>SUM(HCB!C11:E11)</f>
        <v>41.52845342700001</v>
      </c>
      <c r="I30" s="473">
        <f>SUM(HCB!J11:L11)</f>
        <v>33.39</v>
      </c>
      <c r="J30" s="998">
        <f>SUM(HCB!Q11:S11)</f>
        <v>25.17</v>
      </c>
      <c r="K30" s="1329">
        <f t="shared" si="7"/>
        <v>1.2437392460916445</v>
      </c>
      <c r="L30" s="1330">
        <f t="shared" si="6"/>
        <v>1.6499186899880813</v>
      </c>
      <c r="M30" s="335">
        <f>SUM('その他'!C11:E11)</f>
        <v>0.2438792492000019</v>
      </c>
      <c r="N30" s="473">
        <f>SUM('その他'!J11:L11)</f>
        <v>0.63</v>
      </c>
      <c r="O30" s="998">
        <f>SUM('その他'!Q11:S11)</f>
        <v>2.46</v>
      </c>
      <c r="P30" s="1329">
        <f>M30/N30</f>
        <v>0.3871099193650824</v>
      </c>
      <c r="Q30" s="1330">
        <f>M30/O30</f>
        <v>0.09913790617886256</v>
      </c>
    </row>
    <row r="31" spans="1:17" ht="19.5" customHeight="1" thickBot="1">
      <c r="A31" s="954"/>
      <c r="B31" s="999" t="s">
        <v>19</v>
      </c>
      <c r="C31" s="273">
        <f>SUM(SSB!C12:E12)</f>
        <v>23.82</v>
      </c>
      <c r="D31" s="431">
        <f>SUM(SSB!J12:L12)</f>
        <v>12.218146727703553</v>
      </c>
      <c r="E31" s="991">
        <f>SUM(SSB!Q12:S12)</f>
        <v>11.52</v>
      </c>
      <c r="F31" s="1327">
        <f>C31/D31</f>
        <v>1.9495591705401838</v>
      </c>
      <c r="G31" s="1328">
        <f>C31/E31</f>
        <v>2.0677083333333335</v>
      </c>
      <c r="H31" s="273">
        <f>SUM(HCB!C12:E12)</f>
        <v>4.38</v>
      </c>
      <c r="I31" s="431">
        <f>SUM(HCB!J12:L12)</f>
        <v>4.880000000000001</v>
      </c>
      <c r="J31" s="991">
        <f>SUM(HCB!Q12:S12)</f>
        <v>1.4999999999999998</v>
      </c>
      <c r="K31" s="1327">
        <f t="shared" si="7"/>
        <v>0.8975409836065572</v>
      </c>
      <c r="L31" s="1328">
        <f t="shared" si="6"/>
        <v>2.9200000000000004</v>
      </c>
      <c r="M31" s="273">
        <f>SUM('その他'!C12:E12)</f>
        <v>1.0605518811333001</v>
      </c>
      <c r="N31" s="431">
        <f>SUM('その他'!J12:L12)</f>
        <v>1.9900000000000002</v>
      </c>
      <c r="O31" s="991">
        <f>SUM('その他'!Q12:S12)</f>
        <v>0.76</v>
      </c>
      <c r="P31" s="1327">
        <f>M31/N31</f>
        <v>0.5329406437855779</v>
      </c>
      <c r="Q31" s="1328">
        <f>M31/O31</f>
        <v>1.3954630014911844</v>
      </c>
    </row>
    <row r="32" spans="1:17" ht="19.5" customHeight="1" thickBot="1" thickTop="1">
      <c r="A32" s="1000" t="s">
        <v>20</v>
      </c>
      <c r="B32" s="1001"/>
      <c r="C32" s="277">
        <f>SUM(SSB!C13:E13)</f>
        <v>524.1887650136347</v>
      </c>
      <c r="D32" s="432">
        <f>SUM(SSB!J13:L13)</f>
        <v>533.2011239595626</v>
      </c>
      <c r="E32" s="1002">
        <v>607</v>
      </c>
      <c r="F32" s="1331">
        <f>C32/D32</f>
        <v>0.9830976370060852</v>
      </c>
      <c r="G32" s="1078">
        <f>C32/E32</f>
        <v>0.8635729242399254</v>
      </c>
      <c r="H32" s="277">
        <f>SUM(HCB!C13:E13)</f>
        <v>524.8806932032421</v>
      </c>
      <c r="I32" s="432">
        <f>SUM(HCB!J13:L13)</f>
        <v>548.5</v>
      </c>
      <c r="J32" s="1002">
        <f>SUM(HCB!Q13:S13)</f>
        <v>482.93</v>
      </c>
      <c r="K32" s="1331">
        <f>H32/I32</f>
        <v>0.956938365001353</v>
      </c>
      <c r="L32" s="1078">
        <f t="shared" si="6"/>
        <v>1.0868670266979523</v>
      </c>
      <c r="M32" s="277">
        <f>SUM('その他'!C13:E13)</f>
        <v>116.27788101973329</v>
      </c>
      <c r="N32" s="432">
        <f>SUM('その他'!J13:L13)</f>
        <v>118.21846</v>
      </c>
      <c r="O32" s="1002">
        <v>111</v>
      </c>
      <c r="P32" s="1331">
        <v>0.98358480578865</v>
      </c>
      <c r="Q32" s="1078">
        <v>1.049</v>
      </c>
    </row>
    <row r="33" spans="1:17" ht="6.75" customHeight="1" thickBot="1">
      <c r="A33" s="346"/>
      <c r="B33" s="346"/>
      <c r="C33" s="1024"/>
      <c r="D33" s="1007"/>
      <c r="E33" s="1007"/>
      <c r="F33" s="1007"/>
      <c r="G33" s="1007"/>
      <c r="H33" s="856"/>
      <c r="I33" s="1007"/>
      <c r="J33" s="1025"/>
      <c r="K33" s="1007"/>
      <c r="L33" s="1025"/>
      <c r="M33" s="856"/>
      <c r="N33" s="1007"/>
      <c r="O33" s="1025"/>
      <c r="P33" s="1007"/>
      <c r="Q33" s="1025"/>
    </row>
    <row r="34" spans="1:17" ht="19.5" customHeight="1" thickBot="1">
      <c r="A34" s="1493" t="s">
        <v>21</v>
      </c>
      <c r="B34" s="1495"/>
      <c r="C34" s="1009" t="s">
        <v>197</v>
      </c>
      <c r="D34" s="378" t="s">
        <v>199</v>
      </c>
      <c r="E34" s="391" t="s">
        <v>199</v>
      </c>
      <c r="F34" s="378" t="s">
        <v>159</v>
      </c>
      <c r="G34" s="493" t="s">
        <v>194</v>
      </c>
      <c r="H34" s="1009" t="s">
        <v>197</v>
      </c>
      <c r="I34" s="378" t="s">
        <v>199</v>
      </c>
      <c r="J34" s="391" t="s">
        <v>199</v>
      </c>
      <c r="K34" s="378" t="s">
        <v>159</v>
      </c>
      <c r="L34" s="493" t="s">
        <v>194</v>
      </c>
      <c r="M34" s="1009" t="s">
        <v>197</v>
      </c>
      <c r="N34" s="378" t="s">
        <v>199</v>
      </c>
      <c r="O34" s="391" t="s">
        <v>199</v>
      </c>
      <c r="P34" s="378" t="s">
        <v>159</v>
      </c>
      <c r="Q34" s="493" t="s">
        <v>194</v>
      </c>
    </row>
    <row r="35" spans="1:17" ht="19.5" customHeight="1" thickBot="1" thickTop="1">
      <c r="A35" s="1010" t="s">
        <v>7</v>
      </c>
      <c r="B35" s="1026"/>
      <c r="C35" s="1016">
        <f>SUM(SSB!C16:E16)</f>
        <v>2.43</v>
      </c>
      <c r="D35" s="379">
        <f>SUM(SSB!J16:L16)</f>
        <v>-12.289999999999997</v>
      </c>
      <c r="E35" s="850">
        <f>SUM(SSB!Q16:S16)</f>
        <v>23.840000000000003</v>
      </c>
      <c r="F35" s="1332" t="s">
        <v>237</v>
      </c>
      <c r="G35" s="1338">
        <f>C35/E35</f>
        <v>0.10192953020134228</v>
      </c>
      <c r="H35" s="928">
        <f>SUM(HCB!C16:E16)</f>
        <v>62.269999999999996</v>
      </c>
      <c r="I35" s="379">
        <f>SUM(HCB!J16:L16)</f>
        <v>71.71000000000001</v>
      </c>
      <c r="J35" s="1027">
        <f>SUM(HCB!Q16:S16)</f>
        <v>59.49</v>
      </c>
      <c r="K35" s="1332">
        <f>H35/I35</f>
        <v>0.8683586668526005</v>
      </c>
      <c r="L35" s="1333">
        <f>H35/J35</f>
        <v>1.0467305429483946</v>
      </c>
      <c r="M35" s="1016">
        <f>SUM('その他'!C16:E16)</f>
        <v>0.48999999999999977</v>
      </c>
      <c r="N35" s="379">
        <f>SUM('その他'!J16:L16)</f>
        <v>-6.97</v>
      </c>
      <c r="O35" s="850">
        <f>SUM('その他'!Q16:S16)</f>
        <v>6.75</v>
      </c>
      <c r="P35" s="1332" t="s">
        <v>237</v>
      </c>
      <c r="Q35" s="1333">
        <f>M35/O35</f>
        <v>0.07259259259259256</v>
      </c>
    </row>
    <row r="36" spans="1:17" ht="19.5" customHeight="1" thickBot="1">
      <c r="A36" s="1028" t="s">
        <v>39</v>
      </c>
      <c r="B36" s="1029"/>
      <c r="C36" s="1020">
        <f>C35/C32</f>
        <v>0.0046357346097198274</v>
      </c>
      <c r="D36" s="593" t="s">
        <v>244</v>
      </c>
      <c r="E36" s="484">
        <f>E35/E32</f>
        <v>0.03927512355848436</v>
      </c>
      <c r="F36" s="1321" t="s">
        <v>231</v>
      </c>
      <c r="G36" s="1322" t="s">
        <v>232</v>
      </c>
      <c r="H36" s="1030">
        <f>H35/H32</f>
        <v>0.11863648407408284</v>
      </c>
      <c r="I36" s="593">
        <f>I35/I32</f>
        <v>0.1307383773928897</v>
      </c>
      <c r="J36" s="1031">
        <f>J35/J32</f>
        <v>0.12318555484231669</v>
      </c>
      <c r="K36" s="1321" t="s">
        <v>233</v>
      </c>
      <c r="L36" s="1322" t="s">
        <v>234</v>
      </c>
      <c r="M36" s="1032">
        <f>M35/M32</f>
        <v>0.004214043081132884</v>
      </c>
      <c r="N36" s="593">
        <f>N35/N32</f>
        <v>-0.05895864317637026</v>
      </c>
      <c r="O36" s="1033">
        <f>O35/O32</f>
        <v>0.060810810810810814</v>
      </c>
      <c r="P36" s="1321" t="s">
        <v>235</v>
      </c>
      <c r="Q36" s="1322" t="s">
        <v>236</v>
      </c>
    </row>
    <row r="37" s="1314" customFormat="1" ht="19.5" customHeight="1"/>
  </sheetData>
  <mergeCells count="14">
    <mergeCell ref="M20:Q20"/>
    <mergeCell ref="A22:B22"/>
    <mergeCell ref="A24:B24"/>
    <mergeCell ref="A34:B34"/>
    <mergeCell ref="A21:B21"/>
    <mergeCell ref="A6:B6"/>
    <mergeCell ref="A16:B16"/>
    <mergeCell ref="C20:G20"/>
    <mergeCell ref="H20:L20"/>
    <mergeCell ref="C2:G2"/>
    <mergeCell ref="H2:L2"/>
    <mergeCell ref="M2:Q2"/>
    <mergeCell ref="A4:B4"/>
    <mergeCell ref="A3:B3"/>
  </mergeCells>
  <printOptions/>
  <pageMargins left="0.75" right="0.2" top="1" bottom="1" header="0.512" footer="0.512"/>
  <pageSetup horizontalDpi="600" verticalDpi="600" orientation="landscape" paperSize="9" scale="55" r:id="rId2"/>
  <headerFooter alignWithMargins="0">
    <oddFooter xml:space="preserve">&amp;C&amp;P / &amp;N </oddFooter>
  </headerFooter>
  <drawing r:id="rId1"/>
</worksheet>
</file>

<file path=xl/worksheets/sheet16.xml><?xml version="1.0" encoding="utf-8"?>
<worksheet xmlns="http://schemas.openxmlformats.org/spreadsheetml/2006/main" xmlns:r="http://schemas.openxmlformats.org/officeDocument/2006/relationships">
  <sheetPr>
    <tabColor indexed="29"/>
  </sheetPr>
  <dimension ref="A1:K38"/>
  <sheetViews>
    <sheetView zoomScale="70" zoomScaleNormal="70" workbookViewId="0" topLeftCell="A1">
      <selection activeCell="A1" sqref="A1"/>
    </sheetView>
  </sheetViews>
  <sheetFormatPr defaultColWidth="9.00390625" defaultRowHeight="19.5" customHeight="1"/>
  <cols>
    <col min="1" max="1" width="8.625" style="37" customWidth="1"/>
    <col min="2" max="2" width="9.50390625" style="37" customWidth="1"/>
    <col min="3" max="5" width="19.125" style="37" customWidth="1"/>
    <col min="6" max="7" width="18.50390625" style="37" bestFit="1" customWidth="1"/>
    <col min="8" max="8" width="4.125" style="37" customWidth="1"/>
    <col min="9" max="11" width="19.125" style="37" customWidth="1"/>
    <col min="12" max="16384" width="9.00390625" style="37" customWidth="1"/>
  </cols>
  <sheetData>
    <row r="1" spans="1:11" ht="19.5" customHeight="1" thickBot="1">
      <c r="A1" s="35"/>
      <c r="B1" s="35"/>
      <c r="C1" s="35"/>
      <c r="D1" s="36"/>
      <c r="E1" s="36"/>
      <c r="F1" s="35"/>
      <c r="G1" s="35"/>
      <c r="H1" s="35"/>
      <c r="I1" s="35"/>
      <c r="J1" s="36"/>
      <c r="K1" s="36"/>
    </row>
    <row r="2" spans="1:11" ht="19.5" customHeight="1">
      <c r="A2" s="20"/>
      <c r="B2" s="21"/>
      <c r="C2" s="1101" t="s">
        <v>221</v>
      </c>
      <c r="D2" s="1034" t="s">
        <v>222</v>
      </c>
      <c r="E2" s="1102" t="s">
        <v>193</v>
      </c>
      <c r="F2" s="1103" t="s">
        <v>159</v>
      </c>
      <c r="G2" s="1104" t="s">
        <v>194</v>
      </c>
      <c r="H2" s="35"/>
      <c r="I2" s="1101" t="s">
        <v>221</v>
      </c>
      <c r="J2" s="1034" t="s">
        <v>222</v>
      </c>
      <c r="K2" s="1104" t="s">
        <v>193</v>
      </c>
    </row>
    <row r="3" spans="1:11" ht="19.5" customHeight="1">
      <c r="A3" s="1415" t="s">
        <v>252</v>
      </c>
      <c r="B3" s="1416"/>
      <c r="C3" s="1105" t="s">
        <v>1</v>
      </c>
      <c r="D3" s="1037" t="s">
        <v>73</v>
      </c>
      <c r="E3" s="1106" t="s">
        <v>1</v>
      </c>
      <c r="F3" s="1107"/>
      <c r="G3" s="1108"/>
      <c r="H3" s="35"/>
      <c r="I3" s="1105" t="s">
        <v>1</v>
      </c>
      <c r="J3" s="1037" t="s">
        <v>73</v>
      </c>
      <c r="K3" s="1109" t="s">
        <v>1</v>
      </c>
    </row>
    <row r="4" spans="1:11" ht="19.5" customHeight="1" thickBot="1">
      <c r="A4" s="1415" t="s">
        <v>27</v>
      </c>
      <c r="B4" s="1416"/>
      <c r="C4" s="1110" t="s">
        <v>195</v>
      </c>
      <c r="D4" s="1041" t="s">
        <v>195</v>
      </c>
      <c r="E4" s="1111" t="s">
        <v>195</v>
      </c>
      <c r="F4" s="1112" t="s">
        <v>196</v>
      </c>
      <c r="G4" s="1113" t="s">
        <v>196</v>
      </c>
      <c r="H4" s="35"/>
      <c r="I4" s="1114" t="s">
        <v>260</v>
      </c>
      <c r="J4" s="1041" t="s">
        <v>260</v>
      </c>
      <c r="K4" s="1113" t="s">
        <v>260</v>
      </c>
    </row>
    <row r="5" spans="1:11" ht="19.5" customHeight="1" thickBot="1">
      <c r="A5" s="24"/>
      <c r="B5" s="25"/>
      <c r="C5" s="1115" t="s">
        <v>197</v>
      </c>
      <c r="D5" s="339" t="s">
        <v>225</v>
      </c>
      <c r="E5" s="1116" t="s">
        <v>199</v>
      </c>
      <c r="F5" s="1117"/>
      <c r="G5" s="1118"/>
      <c r="H5" s="35"/>
      <c r="I5" s="1119" t="s">
        <v>197</v>
      </c>
      <c r="J5" s="1120" t="s">
        <v>225</v>
      </c>
      <c r="K5" s="1121" t="s">
        <v>199</v>
      </c>
    </row>
    <row r="6" spans="1:11" ht="19.5" customHeight="1" thickTop="1">
      <c r="A6" s="1487" t="s">
        <v>208</v>
      </c>
      <c r="B6" s="1488"/>
      <c r="C6" s="1122">
        <v>2430</v>
      </c>
      <c r="D6" s="1123">
        <f>SUM('売上 CP別'!J6:L6)</f>
        <v>2512.5441255990463</v>
      </c>
      <c r="E6" s="1124">
        <f>SUM('売上 CP別'!Q6:S6)</f>
        <v>2222.59</v>
      </c>
      <c r="F6" s="1362">
        <v>0.9669439321573952</v>
      </c>
      <c r="G6" s="1363">
        <v>1.0930892771611973</v>
      </c>
      <c r="H6" s="35"/>
      <c r="I6" s="320">
        <f aca="true" t="shared" si="0" ref="I6:I12">C6/$C$12</f>
        <v>0.435647297724698</v>
      </c>
      <c r="J6" s="455">
        <f aca="true" t="shared" si="1" ref="J6:J12">D6/$D$12</f>
        <v>0.43319734447851066</v>
      </c>
      <c r="K6" s="1125">
        <f>E6/$E$12</f>
        <v>0.4351194205168364</v>
      </c>
    </row>
    <row r="7" spans="1:11" ht="19.5" customHeight="1">
      <c r="A7" s="1481" t="s">
        <v>209</v>
      </c>
      <c r="B7" s="1482"/>
      <c r="C7" s="1126">
        <f>SUM('売上 CP別'!C7:E7)</f>
        <v>1177.6384921896397</v>
      </c>
      <c r="D7" s="1127">
        <f>SUM('売上 CP別'!J7:L7)</f>
        <v>1343.3192</v>
      </c>
      <c r="E7" s="1128">
        <f>SUM('売上 CP別'!Q7:S7)</f>
        <v>1012.13</v>
      </c>
      <c r="F7" s="1364">
        <f>C7/D7</f>
        <v>0.8766631878630483</v>
      </c>
      <c r="G7" s="1365">
        <f>C7/E7</f>
        <v>1.1635249347313485</v>
      </c>
      <c r="H7" s="35"/>
      <c r="I7" s="1130">
        <f t="shared" si="0"/>
        <v>0.21112552543991953</v>
      </c>
      <c r="J7" s="1131">
        <f t="shared" si="1"/>
        <v>0.2316068021644213</v>
      </c>
      <c r="K7" s="1132">
        <f aca="true" t="shared" si="2" ref="K7:K12">E7/$E$12</f>
        <v>0.19814604541895067</v>
      </c>
    </row>
    <row r="8" spans="1:11" ht="19.5" customHeight="1">
      <c r="A8" s="1481" t="s">
        <v>210</v>
      </c>
      <c r="B8" s="1482"/>
      <c r="C8" s="1126">
        <f>SUM('売上 CP別'!C8:E8)</f>
        <v>805.431616084842</v>
      </c>
      <c r="D8" s="1127">
        <f>SUM('売上 CP別'!J8:L8)</f>
        <v>744.216</v>
      </c>
      <c r="E8" s="1128">
        <f>SUM('売上 CP別'!Q8:S8)</f>
        <v>672.88</v>
      </c>
      <c r="F8" s="1364">
        <f>C8/D8</f>
        <v>1.0822551733432793</v>
      </c>
      <c r="G8" s="1365">
        <f>C8/E8</f>
        <v>1.1969914636857122</v>
      </c>
      <c r="H8" s="35"/>
      <c r="I8" s="1130">
        <f t="shared" si="0"/>
        <v>0.14439675187218018</v>
      </c>
      <c r="J8" s="1131">
        <f t="shared" si="1"/>
        <v>0.12831312757205957</v>
      </c>
      <c r="K8" s="1132">
        <f t="shared" si="2"/>
        <v>0.1317306186374315</v>
      </c>
    </row>
    <row r="9" spans="1:11" ht="19.5" customHeight="1">
      <c r="A9" s="1481" t="s">
        <v>211</v>
      </c>
      <c r="B9" s="1482"/>
      <c r="C9" s="1126">
        <f>SUM('売上 CP別'!C9:E9)</f>
        <v>524.1887650136347</v>
      </c>
      <c r="D9" s="1127">
        <f>SUM('売上 CP別'!J9:L9)</f>
        <v>533.2011239595626</v>
      </c>
      <c r="E9" s="1128">
        <v>607</v>
      </c>
      <c r="F9" s="1364">
        <v>0.9830976370060852</v>
      </c>
      <c r="G9" s="1365">
        <v>0.8644131281041451</v>
      </c>
      <c r="H9" s="35"/>
      <c r="I9" s="1130">
        <f t="shared" si="0"/>
        <v>0.09397589258264884</v>
      </c>
      <c r="J9" s="1131">
        <f t="shared" si="1"/>
        <v>0.09193124555262033</v>
      </c>
      <c r="K9" s="1132">
        <f t="shared" si="2"/>
        <v>0.11883320281910728</v>
      </c>
    </row>
    <row r="10" spans="1:11" ht="19.5" customHeight="1">
      <c r="A10" s="1481" t="s">
        <v>212</v>
      </c>
      <c r="B10" s="1482"/>
      <c r="C10" s="1133">
        <f>SUM('売上 CP別'!C10:E10)</f>
        <v>524.8806932032421</v>
      </c>
      <c r="D10" s="1134">
        <f>SUM('売上 CP別'!J10:L10)</f>
        <v>548.5</v>
      </c>
      <c r="E10" s="1135">
        <f>SUM('売上 CP別'!Q10:S10)</f>
        <v>482.93</v>
      </c>
      <c r="F10" s="1366">
        <v>0.956938365001353</v>
      </c>
      <c r="G10" s="1275">
        <v>1.0868670266979523</v>
      </c>
      <c r="I10" s="1136">
        <f t="shared" si="0"/>
        <v>0.09409994058512704</v>
      </c>
      <c r="J10" s="1137">
        <f t="shared" si="1"/>
        <v>0.09456898329688514</v>
      </c>
      <c r="K10" s="1138">
        <f t="shared" si="2"/>
        <v>0.09454385277995302</v>
      </c>
    </row>
    <row r="11" spans="1:11" ht="19.5" customHeight="1" thickBot="1">
      <c r="A11" s="1483" t="s">
        <v>22</v>
      </c>
      <c r="B11" s="1484"/>
      <c r="C11" s="1139">
        <f>SUM('売上 CP別'!C11:E11)</f>
        <v>116.27788101973329</v>
      </c>
      <c r="D11" s="1140">
        <f>SUM('売上 CP別'!J11:L11)</f>
        <v>118.21846</v>
      </c>
      <c r="E11" s="1141">
        <f>SUM('売上 CP別'!Q11:S11)</f>
        <v>110.30000000000001</v>
      </c>
      <c r="F11" s="1367">
        <v>0.98358480578865</v>
      </c>
      <c r="G11" s="1368">
        <v>1.0541965640954967</v>
      </c>
      <c r="I11" s="1142">
        <f t="shared" si="0"/>
        <v>0.02084615006230484</v>
      </c>
      <c r="J11" s="1143">
        <f t="shared" si="1"/>
        <v>0.02038249693550316</v>
      </c>
      <c r="K11" s="1144">
        <f t="shared" si="2"/>
        <v>0.02159357870007831</v>
      </c>
    </row>
    <row r="12" spans="1:11" ht="19.5" customHeight="1" thickBot="1" thickTop="1">
      <c r="A12" s="1485" t="s">
        <v>26</v>
      </c>
      <c r="B12" s="1486"/>
      <c r="C12" s="1145">
        <f>SUM('売上 CP別'!C12:E12)</f>
        <v>5577.906744036798</v>
      </c>
      <c r="D12" s="1146">
        <f>SUM('売上 CP別'!J12:L12)</f>
        <v>5799.998909558608</v>
      </c>
      <c r="E12" s="1147">
        <v>5108</v>
      </c>
      <c r="F12" s="1369">
        <v>0.9617082401247018</v>
      </c>
      <c r="G12" s="1370">
        <v>1.0921567703959083</v>
      </c>
      <c r="I12" s="1148">
        <f t="shared" si="0"/>
        <v>1</v>
      </c>
      <c r="J12" s="1149">
        <f t="shared" si="1"/>
        <v>1</v>
      </c>
      <c r="K12" s="1150">
        <f t="shared" si="2"/>
        <v>1</v>
      </c>
    </row>
    <row r="13" ht="19.5" customHeight="1" thickBot="1"/>
    <row r="14" spans="1:11" ht="19.5" customHeight="1">
      <c r="A14" s="20"/>
      <c r="B14" s="21"/>
      <c r="C14" s="1101" t="s">
        <v>221</v>
      </c>
      <c r="D14" s="1034" t="s">
        <v>222</v>
      </c>
      <c r="E14" s="1102" t="s">
        <v>193</v>
      </c>
      <c r="F14" s="1103" t="s">
        <v>159</v>
      </c>
      <c r="G14" s="1104" t="s">
        <v>194</v>
      </c>
      <c r="H14" s="1151"/>
      <c r="I14" s="1101" t="s">
        <v>221</v>
      </c>
      <c r="J14" s="1034" t="s">
        <v>222</v>
      </c>
      <c r="K14" s="1104" t="s">
        <v>193</v>
      </c>
    </row>
    <row r="15" spans="1:11" ht="19.5" customHeight="1">
      <c r="A15" s="1415" t="s">
        <v>252</v>
      </c>
      <c r="B15" s="1416"/>
      <c r="C15" s="1105" t="s">
        <v>1</v>
      </c>
      <c r="D15" s="1037" t="s">
        <v>73</v>
      </c>
      <c r="E15" s="1106" t="s">
        <v>1</v>
      </c>
      <c r="F15" s="1107"/>
      <c r="G15" s="1108"/>
      <c r="I15" s="1105" t="s">
        <v>1</v>
      </c>
      <c r="J15" s="1037" t="s">
        <v>73</v>
      </c>
      <c r="K15" s="1109" t="s">
        <v>1</v>
      </c>
    </row>
    <row r="16" spans="1:11" ht="19.5" customHeight="1" thickBot="1">
      <c r="A16" s="1415" t="s">
        <v>13</v>
      </c>
      <c r="B16" s="1416"/>
      <c r="C16" s="1110" t="s">
        <v>195</v>
      </c>
      <c r="D16" s="1041" t="s">
        <v>195</v>
      </c>
      <c r="E16" s="1111" t="s">
        <v>195</v>
      </c>
      <c r="F16" s="1112" t="s">
        <v>196</v>
      </c>
      <c r="G16" s="1113" t="s">
        <v>196</v>
      </c>
      <c r="I16" s="1114" t="s">
        <v>260</v>
      </c>
      <c r="J16" s="1041" t="s">
        <v>260</v>
      </c>
      <c r="K16" s="1113" t="s">
        <v>260</v>
      </c>
    </row>
    <row r="17" spans="1:11" ht="19.5" customHeight="1" thickBot="1">
      <c r="A17" s="24"/>
      <c r="B17" s="25"/>
      <c r="C17" s="1115" t="s">
        <v>197</v>
      </c>
      <c r="D17" s="339" t="s">
        <v>225</v>
      </c>
      <c r="E17" s="1116" t="s">
        <v>199</v>
      </c>
      <c r="F17" s="1117"/>
      <c r="G17" s="1118"/>
      <c r="I17" s="1119" t="s">
        <v>197</v>
      </c>
      <c r="J17" s="1120" t="s">
        <v>225</v>
      </c>
      <c r="K17" s="1121" t="s">
        <v>199</v>
      </c>
    </row>
    <row r="18" spans="1:11" ht="19.5" customHeight="1" thickTop="1">
      <c r="A18" s="988" t="s">
        <v>14</v>
      </c>
      <c r="B18" s="956"/>
      <c r="C18" s="1152">
        <v>2600</v>
      </c>
      <c r="D18" s="1153">
        <f>SUM('売上 地域別'!J6:L6)</f>
        <v>2817.426657231859</v>
      </c>
      <c r="E18" s="1154">
        <f>SUM('売上 地域別'!Q6:S6)</f>
        <v>2620.0711</v>
      </c>
      <c r="F18" s="1371">
        <v>0.9225579989449558</v>
      </c>
      <c r="G18" s="1372">
        <v>0.9920492230420768</v>
      </c>
      <c r="H18" s="1151"/>
      <c r="I18" s="320">
        <f aca="true" t="shared" si="3" ref="I18:I25">C18/$C$25</f>
        <v>0.46612468069309254</v>
      </c>
      <c r="J18" s="195">
        <f aca="true" t="shared" si="4" ref="J18:J25">D18/$D$25</f>
        <v>0.4857633080910822</v>
      </c>
      <c r="K18" s="1155">
        <f aca="true" t="shared" si="5" ref="K18:K25">E18/$E$25</f>
        <v>0.5129348277212217</v>
      </c>
    </row>
    <row r="19" spans="1:11" ht="19.5" customHeight="1" thickBot="1">
      <c r="A19" s="990" t="s">
        <v>15</v>
      </c>
      <c r="B19" s="955"/>
      <c r="C19" s="1156">
        <v>2978</v>
      </c>
      <c r="D19" s="1157">
        <f>SUM('売上 地域別'!J7:L7)</f>
        <v>2982.5722523267495</v>
      </c>
      <c r="E19" s="1158">
        <v>2488</v>
      </c>
      <c r="F19" s="1373">
        <v>0.998</v>
      </c>
      <c r="G19" s="1374">
        <v>1.1976135778180554</v>
      </c>
      <c r="H19" s="1151"/>
      <c r="I19" s="314">
        <f t="shared" si="3"/>
        <v>0.5338920381169344</v>
      </c>
      <c r="J19" s="189">
        <f t="shared" si="4"/>
        <v>0.5142366919089179</v>
      </c>
      <c r="K19" s="1159">
        <f t="shared" si="5"/>
        <v>0.48707909162098667</v>
      </c>
    </row>
    <row r="20" spans="1:11" ht="19.5" customHeight="1" thickTop="1">
      <c r="A20" s="992"/>
      <c r="B20" s="993" t="s">
        <v>16</v>
      </c>
      <c r="C20" s="1152">
        <f>SUM('売上 地域別'!C8:E8)</f>
        <v>785.5060827413702</v>
      </c>
      <c r="D20" s="1153">
        <f>SUM('売上 地域別'!J8:L8)</f>
        <v>804.0722504267878</v>
      </c>
      <c r="E20" s="1154">
        <f>SUM('売上 地域別'!Q8:S8)</f>
        <v>706.48</v>
      </c>
      <c r="F20" s="1371">
        <f aca="true" t="shared" si="6" ref="F20:F25">C20/D20</f>
        <v>0.976909826603812</v>
      </c>
      <c r="G20" s="1372">
        <f>C20/E20</f>
        <v>1.1118589100064689</v>
      </c>
      <c r="H20" s="1151"/>
      <c r="I20" s="320">
        <f t="shared" si="3"/>
        <v>0.14082452769242426</v>
      </c>
      <c r="J20" s="195">
        <f t="shared" si="4"/>
        <v>0.1386331726893341</v>
      </c>
      <c r="K20" s="1155">
        <f t="shared" si="5"/>
        <v>0.13830853563038373</v>
      </c>
    </row>
    <row r="21" spans="1:11" ht="19.5" customHeight="1">
      <c r="A21" s="953"/>
      <c r="B21" s="994" t="s">
        <v>17</v>
      </c>
      <c r="C21" s="1160">
        <f>SUM('売上 地域別'!C9:E9)</f>
        <v>980.0525910304</v>
      </c>
      <c r="D21" s="1161">
        <f>SUM('売上 地域別'!J9:L9)</f>
        <v>925.0732532755899</v>
      </c>
      <c r="E21" s="1162">
        <f>SUM('売上 地域別'!Q9:S9)</f>
        <v>836.4599999999999</v>
      </c>
      <c r="F21" s="1364">
        <f t="shared" si="6"/>
        <v>1.0594324152818535</v>
      </c>
      <c r="G21" s="1365">
        <f>C21/E21</f>
        <v>1.1716670145977095</v>
      </c>
      <c r="H21" s="1151"/>
      <c r="I21" s="1130">
        <f t="shared" si="3"/>
        <v>0.17570257732941663</v>
      </c>
      <c r="J21" s="1163">
        <f t="shared" si="4"/>
        <v>0.15949541848206827</v>
      </c>
      <c r="K21" s="1129">
        <f t="shared" si="5"/>
        <v>0.1637548942834769</v>
      </c>
    </row>
    <row r="22" spans="1:11" ht="21.75" customHeight="1">
      <c r="A22" s="995"/>
      <c r="B22" s="994" t="s">
        <v>213</v>
      </c>
      <c r="C22" s="1160">
        <f>SUM('売上 地域別'!C10:E10)</f>
        <v>350.23766431004503</v>
      </c>
      <c r="D22" s="1161">
        <f>SUM('売上 地域別'!J10:L10)</f>
        <v>331.36976000000004</v>
      </c>
      <c r="E22" s="1162">
        <f>SUM('売上 地域別'!Q10:S10)</f>
        <v>292.5</v>
      </c>
      <c r="F22" s="1364">
        <f t="shared" si="6"/>
        <v>1.0569391253747626</v>
      </c>
      <c r="G22" s="1365">
        <f>C22/E22</f>
        <v>1.1973937241369061</v>
      </c>
      <c r="I22" s="1130">
        <f t="shared" si="3"/>
        <v>0.06279016132431318</v>
      </c>
      <c r="J22" s="1163">
        <f t="shared" si="4"/>
        <v>0.05713272798273991</v>
      </c>
      <c r="K22" s="1129">
        <f t="shared" si="5"/>
        <v>0.05726311667971809</v>
      </c>
    </row>
    <row r="23" spans="1:11" ht="19.5" customHeight="1">
      <c r="A23" s="983"/>
      <c r="B23" s="996" t="s">
        <v>18</v>
      </c>
      <c r="C23" s="1160">
        <f>SUM('売上 地域別'!C11:E11)</f>
        <v>685.2235712817001</v>
      </c>
      <c r="D23" s="1161">
        <f>SUM('売上 地域別'!J11:L11)</f>
        <v>780.8494798284662</v>
      </c>
      <c r="E23" s="1162">
        <f>SUM('売上 地域別'!Q11:S11)</f>
        <v>488.80000000000007</v>
      </c>
      <c r="F23" s="1364">
        <f t="shared" si="6"/>
        <v>0.8775360539808865</v>
      </c>
      <c r="G23" s="1365">
        <f>C23/E23</f>
        <v>1.4018485500853108</v>
      </c>
      <c r="I23" s="1130">
        <f t="shared" si="3"/>
        <v>0.122846007064255</v>
      </c>
      <c r="J23" s="1163">
        <f t="shared" si="4"/>
        <v>0.1346292459713394</v>
      </c>
      <c r="K23" s="1129">
        <f t="shared" si="5"/>
        <v>0.0956930305403289</v>
      </c>
    </row>
    <row r="24" spans="1:11" ht="19.5" customHeight="1" thickBot="1">
      <c r="A24" s="954"/>
      <c r="B24" s="999" t="s">
        <v>19</v>
      </c>
      <c r="C24" s="1156">
        <f>SUM('売上 地域別'!C12:E12)</f>
        <v>177.64733560328267</v>
      </c>
      <c r="D24" s="1157">
        <f>SUM('売上 地域別'!J12:L12)</f>
        <v>141.2075087959059</v>
      </c>
      <c r="E24" s="1158">
        <f>SUM('売上 地域別'!Q12:S12)</f>
        <v>162.9289</v>
      </c>
      <c r="F24" s="1373">
        <f t="shared" si="6"/>
        <v>1.258058704654616</v>
      </c>
      <c r="G24" s="1374">
        <f>C24/E24</f>
        <v>1.0903365554133286</v>
      </c>
      <c r="I24" s="314">
        <f t="shared" si="3"/>
        <v>0.031848387532330304</v>
      </c>
      <c r="J24" s="189">
        <f t="shared" si="4"/>
        <v>0.024346126783436256</v>
      </c>
      <c r="K24" s="1159">
        <f t="shared" si="5"/>
        <v>0.03189680892717306</v>
      </c>
    </row>
    <row r="25" spans="1:11" ht="19.5" customHeight="1" thickBot="1" thickTop="1">
      <c r="A25" s="1000" t="s">
        <v>20</v>
      </c>
      <c r="B25" s="1001"/>
      <c r="C25" s="1164">
        <f>SUM('売上 地域別'!C13:E13)</f>
        <v>5577.906744036798</v>
      </c>
      <c r="D25" s="1165">
        <f>SUM('売上 地域別'!J13:L13)</f>
        <v>5799.998909558608</v>
      </c>
      <c r="E25" s="1166">
        <v>5108</v>
      </c>
      <c r="F25" s="1375">
        <f t="shared" si="6"/>
        <v>0.9617082401247018</v>
      </c>
      <c r="G25" s="1376">
        <v>1.0921567703959083</v>
      </c>
      <c r="I25" s="1167">
        <f t="shared" si="3"/>
        <v>1</v>
      </c>
      <c r="J25" s="1168">
        <f t="shared" si="4"/>
        <v>1</v>
      </c>
      <c r="K25" s="1169">
        <f t="shared" si="5"/>
        <v>1</v>
      </c>
    </row>
    <row r="26" ht="19.5" customHeight="1" thickBot="1"/>
    <row r="27" spans="1:11" ht="19.5" customHeight="1">
      <c r="A27" s="15"/>
      <c r="B27" s="38"/>
      <c r="C27" s="1101" t="s">
        <v>221</v>
      </c>
      <c r="D27" s="1034" t="s">
        <v>222</v>
      </c>
      <c r="E27" s="1102" t="s">
        <v>193</v>
      </c>
      <c r="F27" s="1103" t="s">
        <v>159</v>
      </c>
      <c r="G27" s="1104" t="s">
        <v>194</v>
      </c>
      <c r="H27" s="1170"/>
      <c r="I27" s="1101" t="s">
        <v>221</v>
      </c>
      <c r="J27" s="1034" t="s">
        <v>222</v>
      </c>
      <c r="K27" s="1104" t="s">
        <v>193</v>
      </c>
    </row>
    <row r="28" spans="1:11" ht="19.5" customHeight="1">
      <c r="A28" s="1415" t="s">
        <v>252</v>
      </c>
      <c r="B28" s="1416"/>
      <c r="C28" s="1105" t="s">
        <v>1</v>
      </c>
      <c r="D28" s="1037" t="s">
        <v>73</v>
      </c>
      <c r="E28" s="1106" t="s">
        <v>1</v>
      </c>
      <c r="F28" s="1107"/>
      <c r="G28" s="1108"/>
      <c r="H28" s="35"/>
      <c r="I28" s="1105" t="s">
        <v>1</v>
      </c>
      <c r="J28" s="1037" t="s">
        <v>73</v>
      </c>
      <c r="K28" s="1109" t="s">
        <v>1</v>
      </c>
    </row>
    <row r="29" spans="1:11" ht="19.5" customHeight="1" thickBot="1">
      <c r="A29" s="1415" t="s">
        <v>31</v>
      </c>
      <c r="B29" s="1416"/>
      <c r="C29" s="1110" t="s">
        <v>195</v>
      </c>
      <c r="D29" s="1041" t="s">
        <v>195</v>
      </c>
      <c r="E29" s="1111" t="s">
        <v>195</v>
      </c>
      <c r="F29" s="1112" t="s">
        <v>196</v>
      </c>
      <c r="G29" s="1113" t="s">
        <v>196</v>
      </c>
      <c r="H29" s="35"/>
      <c r="I29" s="1114" t="s">
        <v>260</v>
      </c>
      <c r="J29" s="1041" t="s">
        <v>260</v>
      </c>
      <c r="K29" s="1113" t="s">
        <v>260</v>
      </c>
    </row>
    <row r="30" spans="1:11" ht="19.5" customHeight="1" thickBot="1">
      <c r="A30" s="1468"/>
      <c r="B30" s="1469"/>
      <c r="C30" s="1115" t="s">
        <v>197</v>
      </c>
      <c r="D30" s="339" t="s">
        <v>225</v>
      </c>
      <c r="E30" s="1116" t="s">
        <v>199</v>
      </c>
      <c r="F30" s="1117"/>
      <c r="G30" s="1118"/>
      <c r="H30" s="35"/>
      <c r="I30" s="1119" t="s">
        <v>197</v>
      </c>
      <c r="J30" s="1120" t="s">
        <v>225</v>
      </c>
      <c r="K30" s="1121" t="s">
        <v>199</v>
      </c>
    </row>
    <row r="31" spans="1:11" ht="19.5" customHeight="1" thickTop="1">
      <c r="A31" s="1487" t="s">
        <v>208</v>
      </c>
      <c r="B31" s="1488"/>
      <c r="C31" s="1152">
        <f>SUM('営業利益 CP別'!C6:E6)</f>
        <v>376.77</v>
      </c>
      <c r="D31" s="1171">
        <f>SUM('営業利益 CP別'!J6:L6)</f>
        <v>462.3800124448296</v>
      </c>
      <c r="E31" s="1154">
        <f>SUM('営業利益 CP別'!Q6:S6)</f>
        <v>352.15999999999997</v>
      </c>
      <c r="F31" s="1362">
        <f>C31/D31</f>
        <v>0.8148492362544661</v>
      </c>
      <c r="G31" s="1363">
        <f aca="true" t="shared" si="7" ref="G31:G38">C31/E31</f>
        <v>1.069883007723762</v>
      </c>
      <c r="H31" s="35"/>
      <c r="I31" s="320">
        <f aca="true" t="shared" si="8" ref="I31:I38">C31/$C$38</f>
        <v>0.8722941217326883</v>
      </c>
      <c r="J31" s="455">
        <f>D31/$D$38</f>
        <v>0.9533608259390031</v>
      </c>
      <c r="K31" s="1125">
        <f>E31/$E$38</f>
        <v>0.8599335807774956</v>
      </c>
    </row>
    <row r="32" spans="1:11" ht="19.5" customHeight="1">
      <c r="A32" s="1481" t="s">
        <v>209</v>
      </c>
      <c r="B32" s="1482"/>
      <c r="C32" s="1160">
        <f>SUM('営業利益 CP別'!C7:E7)</f>
        <v>97.52</v>
      </c>
      <c r="D32" s="1172">
        <f>SUM('営業利益 CP別'!J7:L7)</f>
        <v>111.85</v>
      </c>
      <c r="E32" s="1162">
        <f>SUM('営業利益 CP別'!Q7:S7)</f>
        <v>98.66000000000001</v>
      </c>
      <c r="F32" s="1364">
        <f aca="true" t="shared" si="9" ref="F32:F38">C32/D32</f>
        <v>0.8718819848010729</v>
      </c>
      <c r="G32" s="1365">
        <f t="shared" si="7"/>
        <v>0.9884451652138656</v>
      </c>
      <c r="H32" s="35"/>
      <c r="I32" s="1130">
        <f t="shared" si="8"/>
        <v>0.2257773250295187</v>
      </c>
      <c r="J32" s="1131">
        <f aca="true" t="shared" si="10" ref="J32:J38">D32/$D$38</f>
        <v>0.23061855078348742</v>
      </c>
      <c r="K32" s="1132">
        <f aca="true" t="shared" si="11" ref="K32:K38">E32/$E$38</f>
        <v>0.24091619456925184</v>
      </c>
    </row>
    <row r="33" spans="1:11" ht="19.5" customHeight="1">
      <c r="A33" s="1481" t="s">
        <v>210</v>
      </c>
      <c r="B33" s="1482"/>
      <c r="C33" s="1160">
        <f>SUM('営業利益 CP別'!C8:E8)</f>
        <v>10.03</v>
      </c>
      <c r="D33" s="1172">
        <f>SUM('営業利益 CP別'!J8:L8)</f>
        <v>7.119999999999999</v>
      </c>
      <c r="E33" s="1162">
        <f>SUM('営業利益 CP別'!Q8:S8)</f>
        <v>-14</v>
      </c>
      <c r="F33" s="1377">
        <f t="shared" si="9"/>
        <v>1.4087078651685394</v>
      </c>
      <c r="G33" s="151" t="s">
        <v>237</v>
      </c>
      <c r="H33" s="35"/>
      <c r="I33" s="1130">
        <f t="shared" si="8"/>
        <v>0.023221355312203366</v>
      </c>
      <c r="J33" s="1131">
        <f t="shared" si="10"/>
        <v>0.014680411994442828</v>
      </c>
      <c r="K33" s="1132">
        <f t="shared" si="11"/>
        <v>-0.03418636452432116</v>
      </c>
    </row>
    <row r="34" spans="1:11" ht="19.5" customHeight="1">
      <c r="A34" s="1481" t="s">
        <v>211</v>
      </c>
      <c r="B34" s="1482"/>
      <c r="C34" s="1160">
        <f>SUM('営業利益 CP別'!C9:E9)</f>
        <v>2.43</v>
      </c>
      <c r="D34" s="1172">
        <f>SUM('営業利益 CP別'!J9:L9)</f>
        <v>-12.289999999999997</v>
      </c>
      <c r="E34" s="1162">
        <f>SUM('営業利益 CP別'!Q9:S9)</f>
        <v>23.840000000000003</v>
      </c>
      <c r="F34" s="1377" t="s">
        <v>239</v>
      </c>
      <c r="G34" s="151">
        <f t="shared" si="7"/>
        <v>0.10192953020134228</v>
      </c>
      <c r="H34" s="35"/>
      <c r="I34" s="1130">
        <f t="shared" si="8"/>
        <v>0.005625911606047277</v>
      </c>
      <c r="J34" s="1131">
        <f t="shared" si="10"/>
        <v>-0.02534020553535145</v>
      </c>
      <c r="K34" s="1132">
        <f t="shared" si="11"/>
        <v>0.05821449501855833</v>
      </c>
    </row>
    <row r="35" spans="1:11" ht="21.75" customHeight="1">
      <c r="A35" s="1481" t="s">
        <v>212</v>
      </c>
      <c r="B35" s="1482"/>
      <c r="C35" s="1160">
        <f>SUM('営業利益 CP別'!C10:E10)</f>
        <v>62.269999999999996</v>
      </c>
      <c r="D35" s="1172">
        <f>SUM('営業利益 CP別'!J10:L10)</f>
        <v>71.71000000000001</v>
      </c>
      <c r="E35" s="1162">
        <f>SUM('営業利益 CP別'!Q10:S10)</f>
        <v>59.49</v>
      </c>
      <c r="F35" s="1364">
        <f t="shared" si="9"/>
        <v>0.8683586668526005</v>
      </c>
      <c r="G35" s="1365">
        <f t="shared" si="7"/>
        <v>1.0467305429483946</v>
      </c>
      <c r="H35" s="35"/>
      <c r="I35" s="1130">
        <f t="shared" si="8"/>
        <v>0.14416687889241314</v>
      </c>
      <c r="J35" s="1131">
        <f t="shared" si="10"/>
        <v>0.1478556663091988</v>
      </c>
      <c r="K35" s="1132">
        <f t="shared" si="11"/>
        <v>0.14526763039656185</v>
      </c>
    </row>
    <row r="36" spans="1:11" ht="19.5" customHeight="1">
      <c r="A36" s="1481" t="s">
        <v>22</v>
      </c>
      <c r="B36" s="1482"/>
      <c r="C36" s="1160">
        <f>SUM('営業利益 CP別'!C11:E11)</f>
        <v>0.48999999999999977</v>
      </c>
      <c r="D36" s="1172">
        <f>SUM('営業利益 CP別'!J11:L11)</f>
        <v>-6.97</v>
      </c>
      <c r="E36" s="1162">
        <f>SUM('営業利益 CP別'!Q11:S11)</f>
        <v>6.75</v>
      </c>
      <c r="F36" s="1377" t="s">
        <v>237</v>
      </c>
      <c r="G36" s="1365">
        <f t="shared" si="7"/>
        <v>0.07259259259259256</v>
      </c>
      <c r="H36" s="35"/>
      <c r="I36" s="1130">
        <f t="shared" si="8"/>
        <v>0.0011344430810548002</v>
      </c>
      <c r="J36" s="1131">
        <f t="shared" si="10"/>
        <v>-0.014371133651863275</v>
      </c>
      <c r="K36" s="1132">
        <f t="shared" si="11"/>
        <v>0.016482711467083414</v>
      </c>
    </row>
    <row r="37" spans="1:11" ht="19.5" customHeight="1" thickBot="1">
      <c r="A37" s="1483" t="s">
        <v>32</v>
      </c>
      <c r="B37" s="1484"/>
      <c r="C37" s="1156">
        <f>SUM('営業利益 CP別'!C12:E12)</f>
        <v>-117.58000000000001</v>
      </c>
      <c r="D37" s="1173">
        <f>SUM('営業利益 CP別'!J12:L12)</f>
        <v>-148.79999999999998</v>
      </c>
      <c r="E37" s="1158">
        <f>SUM('営業利益 CP別'!Q12:S12)</f>
        <v>-117.38</v>
      </c>
      <c r="F37" s="1378" t="s">
        <v>243</v>
      </c>
      <c r="G37" s="1379" t="s">
        <v>77</v>
      </c>
      <c r="H37" s="35"/>
      <c r="I37" s="314">
        <f t="shared" si="8"/>
        <v>-0.27222003565392544</v>
      </c>
      <c r="J37" s="453">
        <f t="shared" si="10"/>
        <v>-0.30680411583891753</v>
      </c>
      <c r="K37" s="1174">
        <f t="shared" si="11"/>
        <v>-0.2866282477046298</v>
      </c>
    </row>
    <row r="38" spans="1:11" ht="19.5" customHeight="1" thickBot="1" thickTop="1">
      <c r="A38" s="1496" t="s">
        <v>26</v>
      </c>
      <c r="B38" s="1497"/>
      <c r="C38" s="1164">
        <f>SUM('営業利益 CP別'!C13:E13)</f>
        <v>431.92999999999995</v>
      </c>
      <c r="D38" s="1175">
        <f>SUM('営業利益 CP別'!J13:L13)</f>
        <v>485.00001244482974</v>
      </c>
      <c r="E38" s="1166">
        <f>SUM('営業利益 CP別'!Q13:S13)</f>
        <v>409.52</v>
      </c>
      <c r="F38" s="1375">
        <f t="shared" si="9"/>
        <v>0.8905772967359116</v>
      </c>
      <c r="G38" s="1376">
        <f t="shared" si="7"/>
        <v>1.0547226020707168</v>
      </c>
      <c r="H38" s="35"/>
      <c r="I38" s="1167">
        <f t="shared" si="8"/>
        <v>1</v>
      </c>
      <c r="J38" s="1176">
        <f t="shared" si="10"/>
        <v>1</v>
      </c>
      <c r="K38" s="1177">
        <f t="shared" si="11"/>
        <v>1</v>
      </c>
    </row>
  </sheetData>
  <mergeCells count="22">
    <mergeCell ref="A35:B35"/>
    <mergeCell ref="A36:B36"/>
    <mergeCell ref="A37:B37"/>
    <mergeCell ref="A38:B38"/>
    <mergeCell ref="A31:B31"/>
    <mergeCell ref="A32:B32"/>
    <mergeCell ref="A33:B33"/>
    <mergeCell ref="A34:B34"/>
    <mergeCell ref="A15:B15"/>
    <mergeCell ref="A28:B28"/>
    <mergeCell ref="A29:B29"/>
    <mergeCell ref="A30:B30"/>
    <mergeCell ref="A16:B16"/>
    <mergeCell ref="A9:B9"/>
    <mergeCell ref="A10:B10"/>
    <mergeCell ref="A11:B11"/>
    <mergeCell ref="A12:B12"/>
    <mergeCell ref="A3:B3"/>
    <mergeCell ref="A6:B6"/>
    <mergeCell ref="A7:B7"/>
    <mergeCell ref="A8:B8"/>
    <mergeCell ref="A4:B4"/>
  </mergeCells>
  <printOptions/>
  <pageMargins left="0.75" right="0.75" top="0.8" bottom="0.52" header="0.512" footer="0.512"/>
  <pageSetup horizontalDpi="600" verticalDpi="600" orientation="landscape" paperSize="9" scale="70" r:id="rId2"/>
  <headerFooter alignWithMargins="0">
    <oddFooter xml:space="preserve">&amp;C&amp;P / &amp;N </oddFooter>
  </headerFooter>
  <drawing r:id="rId1"/>
</worksheet>
</file>

<file path=xl/worksheets/sheet17.xml><?xml version="1.0" encoding="utf-8"?>
<worksheet xmlns="http://schemas.openxmlformats.org/spreadsheetml/2006/main" xmlns:r="http://schemas.openxmlformats.org/officeDocument/2006/relationships">
  <sheetPr>
    <tabColor indexed="29"/>
  </sheetPr>
  <dimension ref="A1:E47"/>
  <sheetViews>
    <sheetView zoomScale="75" zoomScaleNormal="75" workbookViewId="0" topLeftCell="A1">
      <selection activeCell="A13" sqref="A13"/>
    </sheetView>
  </sheetViews>
  <sheetFormatPr defaultColWidth="9.00390625" defaultRowHeight="13.5"/>
  <cols>
    <col min="1" max="1" width="8.625" style="37" customWidth="1"/>
    <col min="2" max="2" width="12.875" style="37" customWidth="1"/>
    <col min="3" max="5" width="21.50390625" style="37" customWidth="1"/>
    <col min="6" max="9" width="8.375" style="37" customWidth="1"/>
    <col min="10" max="16" width="9.00390625" style="37" customWidth="1"/>
    <col min="17" max="30" width="8.625" style="37" customWidth="1"/>
    <col min="31" max="16384" width="9.00390625" style="37" customWidth="1"/>
  </cols>
  <sheetData>
    <row r="1" spans="4:5" ht="14.25" thickBot="1">
      <c r="D1" s="1065"/>
      <c r="E1" s="1065" t="s">
        <v>23</v>
      </c>
    </row>
    <row r="2" spans="1:5" ht="14.25">
      <c r="A2" s="20"/>
      <c r="B2" s="21"/>
      <c r="C2" s="1101">
        <v>39417</v>
      </c>
      <c r="D2" s="1034">
        <v>39417</v>
      </c>
      <c r="E2" s="1104">
        <v>39052</v>
      </c>
    </row>
    <row r="3" spans="1:5" ht="14.25">
      <c r="A3" s="1415" t="s">
        <v>214</v>
      </c>
      <c r="B3" s="1416"/>
      <c r="C3" s="1105" t="s">
        <v>1</v>
      </c>
      <c r="D3" s="1037" t="s">
        <v>73</v>
      </c>
      <c r="E3" s="1109" t="s">
        <v>1</v>
      </c>
    </row>
    <row r="4" spans="1:5" ht="15" thickBot="1">
      <c r="A4" s="1178" t="s">
        <v>215</v>
      </c>
      <c r="B4" s="23"/>
      <c r="C4" s="1114" t="s">
        <v>216</v>
      </c>
      <c r="D4" s="1041"/>
      <c r="E4" s="1113"/>
    </row>
    <row r="5" spans="1:5" ht="15" thickBot="1">
      <c r="A5" s="1498" t="s">
        <v>259</v>
      </c>
      <c r="B5" s="1499"/>
      <c r="C5" s="1119" t="s">
        <v>197</v>
      </c>
      <c r="D5" s="1120" t="s">
        <v>198</v>
      </c>
      <c r="E5" s="1121" t="s">
        <v>199</v>
      </c>
    </row>
    <row r="6" spans="1:5" ht="15" thickTop="1">
      <c r="A6" s="1179"/>
      <c r="B6" s="1180" t="s">
        <v>14</v>
      </c>
      <c r="C6" s="1181">
        <f>３Q　BC!C7/３Q　BC!$C$14</f>
        <v>0.4316510448353908</v>
      </c>
      <c r="D6" s="1182">
        <f>３Q　BC!D7/３Q　BC!$D$14</f>
        <v>0.45602015038315913</v>
      </c>
      <c r="E6" s="1183">
        <f>３Q　BC!E7/３Q　BC!$E$14</f>
        <v>0.46392722004508247</v>
      </c>
    </row>
    <row r="7" spans="1:5" ht="15" thickBot="1">
      <c r="A7" s="1184"/>
      <c r="B7" s="1185" t="s">
        <v>15</v>
      </c>
      <c r="C7" s="1186">
        <f>３Q　BC!C8/３Q　BC!$C$14</f>
        <v>0.568138789125805</v>
      </c>
      <c r="D7" s="1187">
        <f>３Q　BC!D8/３Q　BC!$D$14</f>
        <v>0.5439798496168409</v>
      </c>
      <c r="E7" s="1188">
        <f>３Q　BC!E8/３Q　BC!$E$14</f>
        <v>0.5363112404896989</v>
      </c>
    </row>
    <row r="8" spans="1:5" ht="15" thickTop="1">
      <c r="A8" s="1189"/>
      <c r="B8" s="1190" t="s">
        <v>16</v>
      </c>
      <c r="C8" s="1181">
        <f>３Q　BC!C9/３Q　BC!$C$14</f>
        <v>0.11605258728014649</v>
      </c>
      <c r="D8" s="1182">
        <f>３Q　BC!D9/３Q　BC!$D$14</f>
        <v>0.11412861071978966</v>
      </c>
      <c r="E8" s="1183">
        <f>３Q　BC!E9/３Q　BC!$E$14</f>
        <v>0.1115680354901264</v>
      </c>
    </row>
    <row r="9" spans="1:5" ht="14.25">
      <c r="A9" s="1189" t="s">
        <v>208</v>
      </c>
      <c r="B9" s="1191" t="s">
        <v>17</v>
      </c>
      <c r="C9" s="1192">
        <f>３Q　BC!C10/３Q　BC!$C$14</f>
        <v>0.2782909838838683</v>
      </c>
      <c r="D9" s="1193">
        <f>３Q　BC!D10/３Q　BC!$D$14</f>
        <v>0.2521444088567175</v>
      </c>
      <c r="E9" s="1194">
        <f>３Q　BC!E10/３Q　BC!$E$14</f>
        <v>0.26356188050877577</v>
      </c>
    </row>
    <row r="10" spans="1:5" ht="14.25">
      <c r="A10" s="1184"/>
      <c r="B10" s="1191" t="s">
        <v>213</v>
      </c>
      <c r="C10" s="1192">
        <f>３Q　BC!C11/３Q　BC!$C$14</f>
        <v>0.04796840480829219</v>
      </c>
      <c r="D10" s="1193">
        <f>３Q　BC!D11/３Q　BC!$D$14</f>
        <v>0.04666969180970809</v>
      </c>
      <c r="E10" s="1194">
        <f>３Q　BC!E11/３Q　BC!$E$14</f>
        <v>0.04537499043908232</v>
      </c>
    </row>
    <row r="11" spans="1:5" ht="14.25">
      <c r="A11" s="1189"/>
      <c r="B11" s="1195" t="s">
        <v>18</v>
      </c>
      <c r="C11" s="1192">
        <f>３Q　BC!C12/３Q　BC!$C$14</f>
        <v>0.10688727071728395</v>
      </c>
      <c r="D11" s="1193">
        <f>３Q　BC!D12/３Q　BC!$D$14</f>
        <v>0.11108807084608684</v>
      </c>
      <c r="E11" s="1194">
        <f>３Q　BC!E12/３Q　BC!$E$14</f>
        <v>0.0957036610440972</v>
      </c>
    </row>
    <row r="12" spans="1:5" ht="15" thickBot="1">
      <c r="A12" s="1196"/>
      <c r="B12" s="1197" t="s">
        <v>19</v>
      </c>
      <c r="C12" s="1181">
        <f>３Q　BC!C13/３Q　BC!$C$14</f>
        <v>0.018939542436213992</v>
      </c>
      <c r="D12" s="1182">
        <f>３Q　BC!D13/３Q　BC!$D$14</f>
        <v>0.019949067384538745</v>
      </c>
      <c r="E12" s="1183">
        <f>３Q　BC!E13/３Q　BC!$E$14</f>
        <v>0.019864212472835745</v>
      </c>
    </row>
    <row r="13" spans="1:5" ht="14.25">
      <c r="A13" s="1179"/>
      <c r="B13" s="1180" t="s">
        <v>14</v>
      </c>
      <c r="C13" s="1198">
        <f>３Q　BC!H7/３Q　BC!$H$14</f>
        <v>0.4029431828079088</v>
      </c>
      <c r="D13" s="1199">
        <f>３Q　BC!I7/３Q　BC!$I$14</f>
        <v>0.42221130316606803</v>
      </c>
      <c r="E13" s="1200">
        <f>３Q　BC!J7/３Q　BC!$J$14</f>
        <v>0.42809826800905026</v>
      </c>
    </row>
    <row r="14" spans="1:5" ht="15" thickBot="1">
      <c r="A14" s="1184"/>
      <c r="B14" s="1185" t="s">
        <v>15</v>
      </c>
      <c r="C14" s="1186">
        <f>３Q　BC!H8/３Q　BC!$H$14</f>
        <v>0.5970568171920914</v>
      </c>
      <c r="D14" s="1187">
        <f>３Q　BC!I8/３Q　BC!$I$14</f>
        <v>0.577788696833932</v>
      </c>
      <c r="E14" s="1188">
        <f>３Q　BC!J8/３Q　BC!$J$14</f>
        <v>0.5719017319909497</v>
      </c>
    </row>
    <row r="15" spans="1:5" ht="15" thickTop="1">
      <c r="A15" s="1189"/>
      <c r="B15" s="1190" t="s">
        <v>16</v>
      </c>
      <c r="C15" s="1201">
        <f>３Q　BC!H9/３Q　BC!$H$14</f>
        <v>0.06773271884376517</v>
      </c>
      <c r="D15" s="1202">
        <f>３Q　BC!I9/３Q　BC!$I$14</f>
        <v>0.06774264821049235</v>
      </c>
      <c r="E15" s="1203">
        <f>３Q　BC!J9/３Q　BC!$J$14</f>
        <v>0.08238072184403189</v>
      </c>
    </row>
    <row r="16" spans="1:5" ht="14.25">
      <c r="A16" s="1189" t="s">
        <v>217</v>
      </c>
      <c r="B16" s="1191" t="s">
        <v>17</v>
      </c>
      <c r="C16" s="1192">
        <f>３Q　BC!H10/３Q　BC!$H$14</f>
        <v>0.07680364887906108</v>
      </c>
      <c r="D16" s="1193">
        <f>３Q　BC!I10/３Q　BC!$I$14</f>
        <v>0.06894660628687509</v>
      </c>
      <c r="E16" s="1194">
        <f>３Q　BC!J10/３Q　BC!$J$14</f>
        <v>0.08491004120024108</v>
      </c>
    </row>
    <row r="17" spans="1:5" ht="14.25">
      <c r="A17" s="1184"/>
      <c r="B17" s="1191" t="s">
        <v>213</v>
      </c>
      <c r="C17" s="1192">
        <f>３Q　BC!H11/３Q　BC!$H$14</f>
        <v>0.067956434185316</v>
      </c>
      <c r="D17" s="1193">
        <f>３Q　BC!I11/３Q　BC!$I$14</f>
        <v>0.051885731998768427</v>
      </c>
      <c r="E17" s="1194">
        <f>３Q　BC!J11/３Q　BC!$J$14</f>
        <v>0.06159287838518768</v>
      </c>
    </row>
    <row r="18" spans="1:5" ht="14.25">
      <c r="A18" s="1189"/>
      <c r="B18" s="1195" t="s">
        <v>18</v>
      </c>
      <c r="C18" s="1192">
        <f>３Q　BC!H12/３Q　BC!$H$14</f>
        <v>0.3077247283115668</v>
      </c>
      <c r="D18" s="1193">
        <f>３Q　BC!I12/３Q　BC!$I$14</f>
        <v>0.33485399449363934</v>
      </c>
      <c r="E18" s="1194">
        <f>３Q　BC!J12/３Q　BC!$J$14</f>
        <v>0.2393467242350291</v>
      </c>
    </row>
    <row r="19" spans="1:5" ht="15" thickBot="1">
      <c r="A19" s="1196"/>
      <c r="B19" s="1197" t="s">
        <v>19</v>
      </c>
      <c r="C19" s="1204">
        <f>３Q　BC!H13/３Q　BC!$H$14</f>
        <v>0.07683928697238238</v>
      </c>
      <c r="D19" s="1205">
        <f>３Q　BC!I13/３Q　BC!$I$14</f>
        <v>0.05359593609620112</v>
      </c>
      <c r="E19" s="1206">
        <f>３Q　BC!J13/３Q　BC!$J$14</f>
        <v>0.10367136632646004</v>
      </c>
    </row>
    <row r="20" spans="1:5" ht="14.25">
      <c r="A20" s="1179"/>
      <c r="B20" s="1180" t="s">
        <v>14</v>
      </c>
      <c r="C20" s="1181">
        <f>３Q　BC!M7/３Q　BC!$M$14</f>
        <v>0.25473026653374903</v>
      </c>
      <c r="D20" s="1182">
        <f>３Q　BC!N7/３Q　BC!$N$14</f>
        <v>0.2550563277328088</v>
      </c>
      <c r="E20" s="1183">
        <f>３Q　BC!O7/３Q　BC!$O$14</f>
        <v>0.30923790274640356</v>
      </c>
    </row>
    <row r="21" spans="1:5" ht="15" thickBot="1">
      <c r="A21" s="1184"/>
      <c r="B21" s="1185" t="s">
        <v>15</v>
      </c>
      <c r="C21" s="1186">
        <f>３Q　BC!M8/３Q　BC!$M$14</f>
        <v>0.745269733466251</v>
      </c>
      <c r="D21" s="1187">
        <f>３Q　BC!N8/３Q　BC!$N$14</f>
        <v>0.7449436722671913</v>
      </c>
      <c r="E21" s="1188">
        <f>３Q　BC!O8/３Q　BC!$O$14</f>
        <v>0.6907620972535965</v>
      </c>
    </row>
    <row r="22" spans="1:5" ht="15" thickTop="1">
      <c r="A22" s="1189"/>
      <c r="B22" s="1190" t="s">
        <v>16</v>
      </c>
      <c r="C22" s="1201">
        <f>３Q　BC!M9/３Q　BC!$M$14</f>
        <v>0.4077659506045083</v>
      </c>
      <c r="D22" s="1202">
        <f>３Q　BC!N9/３Q　BC!$N$14</f>
        <v>0.42093424489664294</v>
      </c>
      <c r="E22" s="1203">
        <f>３Q　BC!O9/３Q　BC!$O$14</f>
        <v>0.4053174414457258</v>
      </c>
    </row>
    <row r="23" spans="1:5" ht="14.25">
      <c r="A23" s="1189" t="s">
        <v>218</v>
      </c>
      <c r="B23" s="1191" t="s">
        <v>17</v>
      </c>
      <c r="C23" s="1192">
        <f>３Q　BC!M10/３Q　BC!$M$14</f>
        <v>0.12537713710478776</v>
      </c>
      <c r="D23" s="1193">
        <f>３Q　BC!N10/３Q　BC!$N$14</f>
        <v>0.12636385135498296</v>
      </c>
      <c r="E23" s="1194">
        <f>３Q　BC!O10/３Q　BC!$O$14</f>
        <v>0.10438711211508737</v>
      </c>
    </row>
    <row r="24" spans="1:5" ht="14.25">
      <c r="A24" s="1184"/>
      <c r="B24" s="1191" t="s">
        <v>213</v>
      </c>
      <c r="C24" s="1192">
        <f>３Q　BC!M11/３Q　BC!$M$14</f>
        <v>0.17095050517226187</v>
      </c>
      <c r="D24" s="1193">
        <f>３Q　BC!N11/３Q　BC!$N$14</f>
        <v>0.17359341911488063</v>
      </c>
      <c r="E24" s="1194">
        <f>３Q　BC!O11/３Q　BC!$O$14</f>
        <v>0.17172452740458924</v>
      </c>
    </row>
    <row r="25" spans="1:5" ht="14.25">
      <c r="A25" s="1189"/>
      <c r="B25" s="1195" t="s">
        <v>18</v>
      </c>
      <c r="C25" s="1192">
        <f>３Q　BC!M12/３Q　BC!$M$14</f>
        <v>0.026432749198111186</v>
      </c>
      <c r="D25" s="1193">
        <f>３Q　BC!N12/３Q　BC!$N$14</f>
        <v>0.024052156900684744</v>
      </c>
      <c r="E25" s="1194">
        <f>３Q　BC!O12/３Q　BC!$O$14</f>
        <v>0.009228985851860659</v>
      </c>
    </row>
    <row r="26" spans="1:5" ht="15" thickBot="1">
      <c r="A26" s="1196"/>
      <c r="B26" s="1197" t="s">
        <v>19</v>
      </c>
      <c r="C26" s="1181">
        <f>３Q　BC!M13/３Q　BC!$M$14</f>
        <v>0.014743391386581902</v>
      </c>
      <c r="D26" s="1182">
        <f>３Q　BC!N13/３Q　BC!$N$14</f>
        <v>0</v>
      </c>
      <c r="E26" s="1183">
        <f>３Q　BC!O13/３Q　BC!$O$14</f>
        <v>0.00010403043633337298</v>
      </c>
    </row>
    <row r="27" spans="1:5" ht="14.25">
      <c r="A27" s="1179"/>
      <c r="B27" s="1180" t="s">
        <v>14</v>
      </c>
      <c r="C27" s="1198">
        <f>３Q　BC!C25/３Q　BC!$C$32</f>
        <v>0.9459836476790987</v>
      </c>
      <c r="D27" s="1199">
        <f>３Q　BC!D25/３Q　BC!$D$32</f>
        <v>0.9635303343261927</v>
      </c>
      <c r="E27" s="1200">
        <f>３Q　BC!E25/３Q　BC!$E$32</f>
        <v>0.9752883031301482</v>
      </c>
    </row>
    <row r="28" spans="1:5" ht="15" thickBot="1">
      <c r="A28" s="1184"/>
      <c r="B28" s="1185" t="s">
        <v>15</v>
      </c>
      <c r="C28" s="1186">
        <f>３Q　BC!C26/３Q　BC!$C$32</f>
        <v>0.05401635232090133</v>
      </c>
      <c r="D28" s="1187">
        <f>３Q　BC!D26/３Q　BC!$D$32</f>
        <v>0.03646966567380735</v>
      </c>
      <c r="E28" s="1188">
        <f>３Q　BC!E26/３Q　BC!$E$32</f>
        <v>0.02403624382207578</v>
      </c>
    </row>
    <row r="29" spans="1:5" ht="15" thickTop="1">
      <c r="A29" s="1189"/>
      <c r="B29" s="1190" t="s">
        <v>16</v>
      </c>
      <c r="C29" s="1201">
        <f>３Q　BC!C27/３Q　BC!$C$32</f>
        <v>0.008504286072439374</v>
      </c>
      <c r="D29" s="1202">
        <f>３Q　BC!D27/３Q　BC!$D$32</f>
        <v>0.013554960173992672</v>
      </c>
      <c r="E29" s="1203">
        <f>３Q　BC!E27/３Q　BC!$E$32</f>
        <v>0.005057660626029654</v>
      </c>
    </row>
    <row r="30" spans="1:5" ht="14.25">
      <c r="A30" s="1189" t="s">
        <v>219</v>
      </c>
      <c r="B30" s="1191" t="s">
        <v>17</v>
      </c>
      <c r="C30" s="1192">
        <f>３Q　BC!C28/３Q　BC!$C$32</f>
        <v>0</v>
      </c>
      <c r="D30" s="1193">
        <f>３Q　BC!D28/３Q　BC!$D$32</f>
        <v>0</v>
      </c>
      <c r="E30" s="1194">
        <f>３Q　BC!E28/３Q　BC!$E$32</f>
        <v>0</v>
      </c>
    </row>
    <row r="31" spans="1:5" ht="14.25">
      <c r="A31" s="1184"/>
      <c r="B31" s="1191" t="s">
        <v>213</v>
      </c>
      <c r="C31" s="1192">
        <f>３Q　BC!C29/３Q　BC!$C$32</f>
        <v>0</v>
      </c>
      <c r="D31" s="1193">
        <f>３Q　BC!D29/３Q　BC!$D$32</f>
        <v>0</v>
      </c>
      <c r="E31" s="1194">
        <f>３Q　BC!E29/３Q　BC!$E$32</f>
        <v>0</v>
      </c>
    </row>
    <row r="32" spans="1:5" ht="14.25">
      <c r="A32" s="1189"/>
      <c r="B32" s="1195" t="s">
        <v>18</v>
      </c>
      <c r="C32" s="1192">
        <f>３Q　BC!C30/３Q　BC!$C$32</f>
        <v>7.042081491204764E-05</v>
      </c>
      <c r="D32" s="1193">
        <f>３Q　BC!D30/３Q　BC!$D$32</f>
        <v>0</v>
      </c>
      <c r="E32" s="1194">
        <f>３Q　BC!E30/３Q　BC!$E$32</f>
        <v>0</v>
      </c>
    </row>
    <row r="33" spans="1:5" ht="15" thickBot="1">
      <c r="A33" s="1196"/>
      <c r="B33" s="1197" t="s">
        <v>19</v>
      </c>
      <c r="C33" s="1204">
        <f>３Q　BC!C31/３Q　BC!$C$32</f>
        <v>0.045441645433549914</v>
      </c>
      <c r="D33" s="1205">
        <f>３Q　BC!D31/３Q　BC!$D$32</f>
        <v>0.022914705499814673</v>
      </c>
      <c r="E33" s="1206">
        <f>３Q　BC!E31/３Q　BC!$E$32</f>
        <v>0.018978583196046128</v>
      </c>
    </row>
    <row r="34" spans="1:5" ht="14.25">
      <c r="A34" s="1179"/>
      <c r="B34" s="1180" t="s">
        <v>14</v>
      </c>
      <c r="C34" s="1181">
        <f>３Q　BC!H25/３Q　BC!$H$32</f>
        <v>0.4953064122885025</v>
      </c>
      <c r="D34" s="1304">
        <f>３Q　BC!I25/３Q　BC!$I$32</f>
        <v>0.5241750227894257</v>
      </c>
      <c r="E34" s="1303">
        <f>３Q　BC!J25/３Q　BC!$J$32</f>
        <v>0.515147122771416</v>
      </c>
    </row>
    <row r="35" spans="1:5" ht="15" thickBot="1">
      <c r="A35" s="1184"/>
      <c r="B35" s="1185" t="s">
        <v>15</v>
      </c>
      <c r="C35" s="1186">
        <f>３Q　BC!H26/３Q　BC!$H$32</f>
        <v>0.5046935877114975</v>
      </c>
      <c r="D35" s="1187">
        <f>３Q　BC!I26/３Q　BC!$I$32</f>
        <v>0.4758249772105743</v>
      </c>
      <c r="E35" s="1188">
        <f>３Q　BC!J26/３Q　BC!$J$32</f>
        <v>0.4848528772285839</v>
      </c>
    </row>
    <row r="36" spans="1:5" ht="15" thickTop="1">
      <c r="A36" s="1189"/>
      <c r="B36" s="1190" t="s">
        <v>16</v>
      </c>
      <c r="C36" s="1201">
        <f>３Q　BC!H27/３Q　BC!$H$32</f>
        <v>0.1730835219175498</v>
      </c>
      <c r="D36" s="1202">
        <f>３Q　BC!I27/３Q　BC!$I$32</f>
        <v>0.18707383773928898</v>
      </c>
      <c r="E36" s="1203">
        <f>３Q　BC!J27/３Q　BC!$J$32</f>
        <v>0.2056819828960719</v>
      </c>
    </row>
    <row r="37" spans="1:5" ht="14.25">
      <c r="A37" s="1189" t="s">
        <v>220</v>
      </c>
      <c r="B37" s="1191" t="s">
        <v>17</v>
      </c>
      <c r="C37" s="1192">
        <f>３Q　BC!H28/３Q　BC!$H$32</f>
        <v>0.21374358582238479</v>
      </c>
      <c r="D37" s="1193">
        <f>３Q　BC!I28/３Q　BC!$I$32</f>
        <v>0.1912306289881495</v>
      </c>
      <c r="E37" s="1194">
        <f>３Q　BC!J28/３Q　BC!$J$32</f>
        <v>0.19547346406311475</v>
      </c>
    </row>
    <row r="38" spans="1:5" ht="14.25">
      <c r="A38" s="1184"/>
      <c r="B38" s="1191" t="s">
        <v>213</v>
      </c>
      <c r="C38" s="1192">
        <f>３Q　BC!H29/３Q　BC!$H$32</f>
        <v>0.030401930367290244</v>
      </c>
      <c r="D38" s="1193">
        <f>３Q　BC!I29/３Q　BC!$I$32</f>
        <v>0.027748404740200548</v>
      </c>
      <c r="E38" s="1194">
        <f>３Q　BC!J29/３Q　BC!$J$32</f>
        <v>0.02847203528461682</v>
      </c>
    </row>
    <row r="39" spans="1:5" ht="14.25">
      <c r="A39" s="1189"/>
      <c r="B39" s="1195" t="s">
        <v>18</v>
      </c>
      <c r="C39" s="1192">
        <f>３Q　BC!H30/３Q　BC!$H$32</f>
        <v>0.07911979610749283</v>
      </c>
      <c r="D39" s="1193">
        <f>３Q　BC!I30/３Q　BC!$I$32</f>
        <v>0.06087511394712854</v>
      </c>
      <c r="E39" s="1194">
        <f>３Q　BC!J30/３Q　BC!$J$32</f>
        <v>0.052119354771913116</v>
      </c>
    </row>
    <row r="40" spans="1:5" ht="15" thickBot="1">
      <c r="A40" s="1189"/>
      <c r="B40" s="1207" t="s">
        <v>19</v>
      </c>
      <c r="C40" s="1181">
        <f>３Q　BC!H31/３Q　BC!$H$32</f>
        <v>0.008344753496779876</v>
      </c>
      <c r="D40" s="1182">
        <f>３Q　BC!I31/３Q　BC!$I$32</f>
        <v>0.008896991795806747</v>
      </c>
      <c r="E40" s="1183">
        <f>３Q　BC!J31/３Q　BC!$J$32</f>
        <v>0.003106040212867289</v>
      </c>
    </row>
    <row r="41" spans="1:5" ht="14.25">
      <c r="A41" s="1179"/>
      <c r="B41" s="1180" t="s">
        <v>14</v>
      </c>
      <c r="C41" s="1198">
        <f>３Q　BC!M25/３Q　BC!$M$32</f>
        <v>0.9871823738387497</v>
      </c>
      <c r="D41" s="1199">
        <f>３Q　BC!N25/３Q　BC!$N$32</f>
        <v>0.9593163368901947</v>
      </c>
      <c r="E41" s="1200">
        <f>３Q　BC!O25/３Q　BC!$O$32</f>
        <v>0.963963963963964</v>
      </c>
    </row>
    <row r="42" spans="1:5" ht="15" thickBot="1">
      <c r="A42" s="1184"/>
      <c r="B42" s="1185" t="s">
        <v>15</v>
      </c>
      <c r="C42" s="1186">
        <f>３Q　BC!M26/３Q　BC!$M$32</f>
        <v>0.01281762616125046</v>
      </c>
      <c r="D42" s="1187">
        <f>３Q　BC!N26/３Q　BC!$N$32</f>
        <v>0.04068366310980536</v>
      </c>
      <c r="E42" s="1188">
        <f>３Q　BC!O26/３Q　BC!$O$32</f>
        <v>0.029909909909909913</v>
      </c>
    </row>
    <row r="43" spans="1:5" ht="15" thickTop="1">
      <c r="A43" s="1189"/>
      <c r="B43" s="1190" t="s">
        <v>16</v>
      </c>
      <c r="C43" s="1201">
        <f>３Q　BC!M27/３Q　BC!$M$32</f>
        <v>0</v>
      </c>
      <c r="D43" s="1202">
        <f>３Q　BC!N27/３Q　BC!$N$32</f>
        <v>0.01852130369487134</v>
      </c>
      <c r="E43" s="1203">
        <f>３Q　BC!O27/３Q　BC!$O$32</f>
        <v>0</v>
      </c>
    </row>
    <row r="44" spans="1:5" ht="14.25">
      <c r="A44" s="1189" t="s">
        <v>22</v>
      </c>
      <c r="B44" s="1191" t="s">
        <v>17</v>
      </c>
      <c r="C44" s="1192">
        <f>３Q　BC!M28/３Q　BC!$M$32</f>
        <v>0.0015994037539129083</v>
      </c>
      <c r="D44" s="1193">
        <f>３Q　BC!N28/３Q　BC!$N$32</f>
        <v>0</v>
      </c>
      <c r="E44" s="1194">
        <f>３Q　BC!O28/３Q　BC!$O$32</f>
        <v>0.0008108108108108108</v>
      </c>
    </row>
    <row r="45" spans="1:5" ht="14.25">
      <c r="A45" s="1184"/>
      <c r="B45" s="1191" t="s">
        <v>213</v>
      </c>
      <c r="C45" s="1192">
        <f>３Q　BC!M29/３Q　BC!$M$32</f>
        <v>0</v>
      </c>
      <c r="D45" s="1193">
        <f>３Q　BC!N29/３Q　BC!$N$32</f>
        <v>0</v>
      </c>
      <c r="E45" s="1194">
        <f>３Q　BC!O29/３Q　BC!$O$32</f>
        <v>9.009009009009005E-05</v>
      </c>
    </row>
    <row r="46" spans="1:5" ht="14.25">
      <c r="A46" s="1189"/>
      <c r="B46" s="1195" t="s">
        <v>18</v>
      </c>
      <c r="C46" s="1192">
        <f>３Q　BC!M30/３Q　BC!$M$32</f>
        <v>0.0020973829851492877</v>
      </c>
      <c r="D46" s="1193">
        <f>３Q　BC!N30/３Q　BC!$N$32</f>
        <v>0.005329116958552835</v>
      </c>
      <c r="E46" s="1194">
        <f>３Q　BC!O30/３Q　BC!$O$32</f>
        <v>0.02216216216216216</v>
      </c>
    </row>
    <row r="47" spans="1:5" ht="15" thickBot="1">
      <c r="A47" s="1196"/>
      <c r="B47" s="1197" t="s">
        <v>19</v>
      </c>
      <c r="C47" s="1204">
        <f>３Q　BC!M31/３Q　BC!$M$32</f>
        <v>0.009120839422188266</v>
      </c>
      <c r="D47" s="1205">
        <f>３Q　BC!N31/３Q　BC!$N$32</f>
        <v>0.01683324245638118</v>
      </c>
      <c r="E47" s="1206">
        <f>３Q　BC!O31/３Q　BC!$O$32</f>
        <v>0.006846846846846847</v>
      </c>
    </row>
  </sheetData>
  <mergeCells count="2">
    <mergeCell ref="A3:B3"/>
    <mergeCell ref="A5:B5"/>
  </mergeCells>
  <printOptions/>
  <pageMargins left="0.75" right="0.75" top="1" bottom="0.68" header="0.512" footer="0.512"/>
  <pageSetup horizontalDpi="600" verticalDpi="600" orientation="landscape" paperSize="9" scale="75" r:id="rId2"/>
  <headerFooter alignWithMargins="0">
    <oddFooter xml:space="preserve">&amp;C&amp;P / &amp;N </oddFooter>
  </headerFooter>
  <drawing r:id="rId1"/>
</worksheet>
</file>

<file path=xl/worksheets/sheet2.xml><?xml version="1.0" encoding="utf-8"?>
<worksheet xmlns="http://schemas.openxmlformats.org/spreadsheetml/2006/main" xmlns:r="http://schemas.openxmlformats.org/officeDocument/2006/relationships">
  <dimension ref="A1:X52"/>
  <sheetViews>
    <sheetView zoomScale="60" zoomScaleNormal="60" workbookViewId="0" topLeftCell="A1">
      <selection activeCell="C10" sqref="C10"/>
    </sheetView>
  </sheetViews>
  <sheetFormatPr defaultColWidth="9.00390625" defaultRowHeight="13.5"/>
  <cols>
    <col min="1" max="1" width="9.00390625" style="39" customWidth="1"/>
    <col min="2" max="16" width="8.125" style="39" customWidth="1"/>
    <col min="17" max="17" width="9.125" style="39" bestFit="1" customWidth="1"/>
    <col min="18" max="20" width="9.00390625" style="39" customWidth="1"/>
    <col min="21" max="21" width="9.125" style="39" bestFit="1" customWidth="1"/>
    <col min="22" max="16384" width="9.00390625" style="39" customWidth="1"/>
  </cols>
  <sheetData>
    <row r="1" spans="1:23" ht="12.75" customHeight="1" thickBot="1">
      <c r="A1" s="1"/>
      <c r="B1" s="1"/>
      <c r="C1" s="1"/>
      <c r="D1" s="1"/>
      <c r="E1" s="1"/>
      <c r="F1" s="1"/>
      <c r="G1" s="1"/>
      <c r="H1" s="1"/>
      <c r="I1" s="1"/>
      <c r="J1" s="1"/>
      <c r="K1" s="1"/>
      <c r="L1" s="1"/>
      <c r="M1" s="1"/>
      <c r="N1" s="1"/>
      <c r="O1" s="1"/>
      <c r="P1" s="1"/>
      <c r="Q1" s="159"/>
      <c r="R1" s="159"/>
      <c r="S1" s="159"/>
      <c r="T1" s="159"/>
      <c r="U1" s="159"/>
      <c r="V1" s="159"/>
      <c r="W1" s="159" t="s">
        <v>0</v>
      </c>
    </row>
    <row r="2" spans="1:23" ht="15.75">
      <c r="A2" s="20"/>
      <c r="B2" s="21"/>
      <c r="C2" s="1425" t="s">
        <v>108</v>
      </c>
      <c r="D2" s="1426"/>
      <c r="E2" s="1426"/>
      <c r="F2" s="1426"/>
      <c r="G2" s="1426"/>
      <c r="H2" s="1426"/>
      <c r="I2" s="1427"/>
      <c r="J2" s="1419" t="s">
        <v>108</v>
      </c>
      <c r="K2" s="1420"/>
      <c r="L2" s="1420"/>
      <c r="M2" s="1420"/>
      <c r="N2" s="1420"/>
      <c r="O2" s="1420"/>
      <c r="P2" s="1421"/>
      <c r="Q2" s="1413" t="s">
        <v>110</v>
      </c>
      <c r="R2" s="1413"/>
      <c r="S2" s="1413"/>
      <c r="T2" s="1413"/>
      <c r="U2" s="1413"/>
      <c r="V2" s="1413"/>
      <c r="W2" s="1414"/>
    </row>
    <row r="3" spans="1:23" ht="19.5" customHeight="1">
      <c r="A3" s="1415" t="s">
        <v>12</v>
      </c>
      <c r="B3" s="1416"/>
      <c r="C3" s="1405" t="s">
        <v>188</v>
      </c>
      <c r="D3" s="1406"/>
      <c r="E3" s="1406"/>
      <c r="F3" s="1406"/>
      <c r="G3" s="1406"/>
      <c r="H3" s="1406"/>
      <c r="I3" s="1407"/>
      <c r="J3" s="1422" t="s">
        <v>73</v>
      </c>
      <c r="K3" s="1423"/>
      <c r="L3" s="1423"/>
      <c r="M3" s="1423"/>
      <c r="N3" s="1423"/>
      <c r="O3" s="1423"/>
      <c r="P3" s="1424"/>
      <c r="Q3" s="1417" t="s">
        <v>1</v>
      </c>
      <c r="R3" s="1417"/>
      <c r="S3" s="1417"/>
      <c r="T3" s="1417"/>
      <c r="U3" s="1417"/>
      <c r="V3" s="1417"/>
      <c r="W3" s="1418"/>
    </row>
    <row r="4" spans="1:23" ht="17.25" customHeight="1" thickBot="1">
      <c r="A4" s="22"/>
      <c r="B4" s="23"/>
      <c r="C4" s="1405" t="s">
        <v>189</v>
      </c>
      <c r="D4" s="1406"/>
      <c r="E4" s="1406"/>
      <c r="F4" s="1406"/>
      <c r="G4" s="1406"/>
      <c r="H4" s="1406"/>
      <c r="I4" s="1407"/>
      <c r="J4" s="1430" t="s">
        <v>109</v>
      </c>
      <c r="K4" s="1431"/>
      <c r="L4" s="1431"/>
      <c r="M4" s="1431"/>
      <c r="N4" s="1423"/>
      <c r="O4" s="1423"/>
      <c r="P4" s="1432"/>
      <c r="Q4" s="1400"/>
      <c r="R4" s="1400"/>
      <c r="S4" s="1401"/>
      <c r="T4" s="1400"/>
      <c r="U4" s="1400"/>
      <c r="V4" s="1401"/>
      <c r="W4" s="1402"/>
    </row>
    <row r="5" spans="1:23" ht="15" thickBot="1">
      <c r="A5" s="1408"/>
      <c r="B5" s="1409"/>
      <c r="C5" s="229" t="s">
        <v>86</v>
      </c>
      <c r="D5" s="396" t="s">
        <v>104</v>
      </c>
      <c r="E5" s="364" t="s">
        <v>190</v>
      </c>
      <c r="F5" s="630" t="s">
        <v>74</v>
      </c>
      <c r="G5" s="231" t="s">
        <v>107</v>
      </c>
      <c r="H5" s="231" t="s">
        <v>89</v>
      </c>
      <c r="I5" s="232" t="s">
        <v>90</v>
      </c>
      <c r="J5" s="250" t="s">
        <v>79</v>
      </c>
      <c r="K5" s="156" t="s">
        <v>80</v>
      </c>
      <c r="L5" s="397" t="s">
        <v>81</v>
      </c>
      <c r="M5" s="156" t="s">
        <v>82</v>
      </c>
      <c r="N5" s="13" t="s">
        <v>83</v>
      </c>
      <c r="O5" s="13" t="s">
        <v>84</v>
      </c>
      <c r="P5" s="157" t="s">
        <v>85</v>
      </c>
      <c r="Q5" s="6" t="s">
        <v>46</v>
      </c>
      <c r="R5" s="2" t="s">
        <v>78</v>
      </c>
      <c r="S5" s="366" t="s">
        <v>48</v>
      </c>
      <c r="T5" s="7" t="s">
        <v>49</v>
      </c>
      <c r="U5" s="8" t="s">
        <v>47</v>
      </c>
      <c r="V5" s="8" t="s">
        <v>50</v>
      </c>
      <c r="W5" s="8" t="s">
        <v>51</v>
      </c>
    </row>
    <row r="6" spans="1:24" ht="23.25" customHeight="1" thickTop="1">
      <c r="A6" s="160" t="s">
        <v>2</v>
      </c>
      <c r="B6" s="26"/>
      <c r="C6" s="268">
        <v>1761.2727319826058</v>
      </c>
      <c r="D6" s="626">
        <f aca="true" t="shared" si="0" ref="D6:D12">G6-C6</f>
        <v>1899.827268017394</v>
      </c>
      <c r="E6" s="966">
        <f>5577.9-C6-D6</f>
        <v>1916.7999999999997</v>
      </c>
      <c r="F6" s="1261"/>
      <c r="G6" s="268">
        <v>3661.1</v>
      </c>
      <c r="H6" s="269">
        <f>I6-G6</f>
        <v>4088.8604042380216</v>
      </c>
      <c r="I6" s="271">
        <v>7749.9604042380215</v>
      </c>
      <c r="J6" s="717">
        <v>1824.9992255897998</v>
      </c>
      <c r="K6" s="718">
        <v>1925.0012223075817</v>
      </c>
      <c r="L6" s="719">
        <v>2050.0024616612272</v>
      </c>
      <c r="M6" s="720">
        <v>2200.000896715604</v>
      </c>
      <c r="N6" s="721">
        <v>3750.000447897381</v>
      </c>
      <c r="O6" s="721">
        <v>4250.003358376831</v>
      </c>
      <c r="P6" s="756">
        <v>8000.003806274212</v>
      </c>
      <c r="Q6" s="761">
        <v>1529.63</v>
      </c>
      <c r="R6" s="762">
        <f>U6-Q6</f>
        <v>1711.67</v>
      </c>
      <c r="S6" s="1229">
        <f>5107.81-Q6-R6</f>
        <v>1866.5100000000002</v>
      </c>
      <c r="T6" s="762">
        <f>W6-Q6-R6-S6</f>
        <v>2130.8499999999995</v>
      </c>
      <c r="U6" s="763">
        <v>3241.3</v>
      </c>
      <c r="V6" s="763">
        <f>W6-U6</f>
        <v>3997.3599999999997</v>
      </c>
      <c r="W6" s="764">
        <v>7238.66</v>
      </c>
      <c r="X6" s="161"/>
    </row>
    <row r="7" spans="1:24" ht="23.25" customHeight="1">
      <c r="A7" s="160" t="s">
        <v>3</v>
      </c>
      <c r="B7" s="26"/>
      <c r="C7" s="268">
        <v>1119.0327319826058</v>
      </c>
      <c r="D7" s="626">
        <f t="shared" si="0"/>
        <v>1153.0472680173941</v>
      </c>
      <c r="E7" s="966">
        <f>3452.61-C7-D7</f>
        <v>1180.53</v>
      </c>
      <c r="F7" s="1262"/>
      <c r="G7" s="268">
        <v>2272.08</v>
      </c>
      <c r="H7" s="269">
        <f aca="true" t="shared" si="1" ref="H7:H12">I7-G7</f>
        <v>2505.2703257361118</v>
      </c>
      <c r="I7" s="271">
        <f>I6-I8</f>
        <v>4777.350325736112</v>
      </c>
      <c r="J7" s="717">
        <v>1144.9992255897998</v>
      </c>
      <c r="K7" s="718">
        <v>1190.0012223075817</v>
      </c>
      <c r="L7" s="719">
        <v>1250.0024616612272</v>
      </c>
      <c r="M7" s="720">
        <v>1320.000896715604</v>
      </c>
      <c r="N7" s="721">
        <v>2335.000447897381</v>
      </c>
      <c r="O7" s="721">
        <v>2570.003358376831</v>
      </c>
      <c r="P7" s="756">
        <v>4905.003806274212</v>
      </c>
      <c r="Q7" s="761">
        <v>930.86</v>
      </c>
      <c r="R7" s="762">
        <f>R6-R8</f>
        <v>1054.75</v>
      </c>
      <c r="S7" s="1229">
        <f>3131.1-Q7-R7</f>
        <v>1145.4899999999998</v>
      </c>
      <c r="T7" s="762">
        <f aca="true" t="shared" si="2" ref="T7:T17">W7-Q7-R7-S7</f>
        <v>1325.15</v>
      </c>
      <c r="U7" s="763">
        <f>U6-U8</f>
        <v>1985.6100000000001</v>
      </c>
      <c r="V7" s="763">
        <f>V6-V8</f>
        <v>2470.64</v>
      </c>
      <c r="W7" s="764">
        <v>4456.25</v>
      </c>
      <c r="X7" s="161"/>
    </row>
    <row r="8" spans="1:24" ht="21" customHeight="1">
      <c r="A8" s="59" t="s">
        <v>4</v>
      </c>
      <c r="B8" s="27"/>
      <c r="C8" s="272">
        <v>642.24</v>
      </c>
      <c r="D8" s="626">
        <f t="shared" si="0"/>
        <v>746.78</v>
      </c>
      <c r="E8" s="967">
        <f>2125.29-C8-D8</f>
        <v>736.27</v>
      </c>
      <c r="F8" s="1263"/>
      <c r="G8" s="272">
        <v>1389.02</v>
      </c>
      <c r="H8" s="247">
        <f t="shared" si="1"/>
        <v>1583.5900785019094</v>
      </c>
      <c r="I8" s="271">
        <v>2972.6100785019094</v>
      </c>
      <c r="J8" s="722">
        <v>680</v>
      </c>
      <c r="K8" s="718">
        <v>735</v>
      </c>
      <c r="L8" s="723">
        <v>800</v>
      </c>
      <c r="M8" s="724">
        <v>880</v>
      </c>
      <c r="N8" s="725">
        <v>1415</v>
      </c>
      <c r="O8" s="725">
        <v>1680</v>
      </c>
      <c r="P8" s="757">
        <v>3095</v>
      </c>
      <c r="Q8" s="765">
        <v>598.77</v>
      </c>
      <c r="R8" s="766">
        <f>U8-Q8</f>
        <v>656.9200000000001</v>
      </c>
      <c r="S8" s="1230">
        <f>1976.71-Q8-R8</f>
        <v>721.02</v>
      </c>
      <c r="T8" s="766">
        <f t="shared" si="2"/>
        <v>805.6999999999998</v>
      </c>
      <c r="U8" s="767">
        <v>1255.69</v>
      </c>
      <c r="V8" s="767">
        <f>W8-U8</f>
        <v>1526.7199999999998</v>
      </c>
      <c r="W8" s="768">
        <v>2782.41</v>
      </c>
      <c r="X8" s="161"/>
    </row>
    <row r="9" spans="1:24" ht="18" customHeight="1">
      <c r="A9" s="162"/>
      <c r="B9" s="163" t="s">
        <v>40</v>
      </c>
      <c r="C9" s="498">
        <v>422.48</v>
      </c>
      <c r="D9" s="627">
        <f t="shared" si="0"/>
        <v>452.96000000000004</v>
      </c>
      <c r="E9" s="968">
        <f>1319.9-C9-D9</f>
        <v>444.46000000000004</v>
      </c>
      <c r="F9" s="1264"/>
      <c r="G9" s="498">
        <v>875.44</v>
      </c>
      <c r="H9" s="889">
        <f t="shared" si="1"/>
        <v>912.1285851244777</v>
      </c>
      <c r="I9" s="890">
        <v>1787.5685851244777</v>
      </c>
      <c r="J9" s="726">
        <v>420</v>
      </c>
      <c r="K9" s="727">
        <v>410</v>
      </c>
      <c r="L9" s="728">
        <v>470</v>
      </c>
      <c r="M9" s="729">
        <v>480</v>
      </c>
      <c r="N9" s="730">
        <v>830</v>
      </c>
      <c r="O9" s="730">
        <v>950</v>
      </c>
      <c r="P9" s="758">
        <v>1780</v>
      </c>
      <c r="Q9" s="769">
        <v>390.72</v>
      </c>
      <c r="R9" s="770">
        <f>U9-Q9</f>
        <v>391.38</v>
      </c>
      <c r="S9" s="1231">
        <f>1197.9-Q9-R9</f>
        <v>415.80000000000007</v>
      </c>
      <c r="T9" s="770">
        <f t="shared" si="2"/>
        <v>443.77</v>
      </c>
      <c r="U9" s="771">
        <v>782.1</v>
      </c>
      <c r="V9" s="771">
        <f>W9-U9</f>
        <v>859.57</v>
      </c>
      <c r="W9" s="772">
        <v>1641.67</v>
      </c>
      <c r="X9" s="161"/>
    </row>
    <row r="10" spans="1:24" ht="18" customHeight="1">
      <c r="A10" s="22"/>
      <c r="B10" s="144" t="s">
        <v>42</v>
      </c>
      <c r="C10" s="499">
        <v>123.07</v>
      </c>
      <c r="D10" s="628">
        <f t="shared" si="0"/>
        <v>124.61000000000001</v>
      </c>
      <c r="E10" s="969">
        <f>373.46-C10-D10</f>
        <v>125.77999999999997</v>
      </c>
      <c r="F10" s="1265"/>
      <c r="G10" s="499">
        <v>247.68</v>
      </c>
      <c r="H10" s="891">
        <f t="shared" si="1"/>
        <v>287.3579547072223</v>
      </c>
      <c r="I10" s="892">
        <v>535.0379547072223</v>
      </c>
      <c r="J10" s="731">
        <v>145</v>
      </c>
      <c r="K10" s="732">
        <v>140</v>
      </c>
      <c r="L10" s="733">
        <v>145</v>
      </c>
      <c r="M10" s="734">
        <v>135</v>
      </c>
      <c r="N10" s="735">
        <v>285</v>
      </c>
      <c r="O10" s="735">
        <v>280</v>
      </c>
      <c r="P10" s="759">
        <v>565</v>
      </c>
      <c r="Q10" s="773">
        <v>115.17</v>
      </c>
      <c r="R10" s="774">
        <f>U10-Q10</f>
        <v>125.63000000000001</v>
      </c>
      <c r="S10" s="1232">
        <f>369.29-Q10-R10</f>
        <v>128.49</v>
      </c>
      <c r="T10" s="774">
        <f t="shared" si="2"/>
        <v>150.98999999999995</v>
      </c>
      <c r="U10" s="775">
        <v>240.8</v>
      </c>
      <c r="V10" s="775">
        <f>W10-U10</f>
        <v>279.47999999999996</v>
      </c>
      <c r="W10" s="776">
        <v>520.28</v>
      </c>
      <c r="X10" s="161"/>
    </row>
    <row r="11" spans="1:24" ht="23.25" customHeight="1">
      <c r="A11" s="160" t="s">
        <v>41</v>
      </c>
      <c r="B11" s="26"/>
      <c r="C11" s="268">
        <v>545.55</v>
      </c>
      <c r="D11" s="626">
        <f t="shared" si="0"/>
        <v>577.5700000000002</v>
      </c>
      <c r="E11" s="966">
        <f>1693.36-C11-D11</f>
        <v>570.2399999999998</v>
      </c>
      <c r="F11" s="1262"/>
      <c r="G11" s="268">
        <f>SUM(G9:G10)</f>
        <v>1123.1200000000001</v>
      </c>
      <c r="H11" s="268">
        <f t="shared" si="1"/>
        <v>1199.4865398317</v>
      </c>
      <c r="I11" s="268">
        <v>2322.6065398317</v>
      </c>
      <c r="J11" s="717">
        <v>565</v>
      </c>
      <c r="K11" s="718">
        <v>550</v>
      </c>
      <c r="L11" s="719">
        <v>615</v>
      </c>
      <c r="M11" s="720">
        <v>615</v>
      </c>
      <c r="N11" s="721">
        <v>1115</v>
      </c>
      <c r="O11" s="721">
        <v>1230</v>
      </c>
      <c r="P11" s="756">
        <v>2345</v>
      </c>
      <c r="Q11" s="761">
        <f>SUM(Q9:Q10)</f>
        <v>505.89000000000004</v>
      </c>
      <c r="R11" s="762">
        <f>U11-Q11</f>
        <v>517.01</v>
      </c>
      <c r="S11" s="1229">
        <f>1567.19-Q11-R11</f>
        <v>544.29</v>
      </c>
      <c r="T11" s="762">
        <f t="shared" si="2"/>
        <v>594.7599999999998</v>
      </c>
      <c r="U11" s="763">
        <f>SUM(U9:U10)</f>
        <v>1022.9000000000001</v>
      </c>
      <c r="V11" s="763">
        <f>SUM(V9:V10)</f>
        <v>1139.05</v>
      </c>
      <c r="W11" s="764">
        <f>SUM(W9:W10)</f>
        <v>2161.95</v>
      </c>
      <c r="X11" s="161"/>
    </row>
    <row r="12" spans="1:24" ht="23.25" customHeight="1">
      <c r="A12" s="59" t="s">
        <v>7</v>
      </c>
      <c r="B12" s="27"/>
      <c r="C12" s="272">
        <v>96.69</v>
      </c>
      <c r="D12" s="629">
        <f t="shared" si="0"/>
        <v>169.20999999999998</v>
      </c>
      <c r="E12" s="967">
        <f>431.93-C12-D12</f>
        <v>166.03000000000003</v>
      </c>
      <c r="F12" s="1263"/>
      <c r="G12" s="272">
        <v>265.9</v>
      </c>
      <c r="H12" s="247">
        <f t="shared" si="1"/>
        <v>384.1035386702092</v>
      </c>
      <c r="I12" s="249">
        <v>650.0035386702092</v>
      </c>
      <c r="J12" s="722">
        <v>114.99957304794941</v>
      </c>
      <c r="K12" s="736">
        <v>185.00043939688027</v>
      </c>
      <c r="L12" s="723">
        <v>185</v>
      </c>
      <c r="M12" s="724">
        <v>265</v>
      </c>
      <c r="N12" s="725">
        <v>300.0000124448297</v>
      </c>
      <c r="O12" s="725">
        <v>450</v>
      </c>
      <c r="P12" s="757">
        <v>750.0000124448296</v>
      </c>
      <c r="Q12" s="765">
        <v>92.88</v>
      </c>
      <c r="R12" s="766">
        <f>U12-Q12</f>
        <v>139.91</v>
      </c>
      <c r="S12" s="1230">
        <f>409.52-Q12-R12</f>
        <v>176.73</v>
      </c>
      <c r="T12" s="766">
        <f t="shared" si="2"/>
        <v>210.94000000000008</v>
      </c>
      <c r="U12" s="767">
        <v>232.79</v>
      </c>
      <c r="V12" s="767">
        <f>W12-U12</f>
        <v>387.6700000000001</v>
      </c>
      <c r="W12" s="768">
        <v>620.46</v>
      </c>
      <c r="X12" s="161"/>
    </row>
    <row r="13" spans="1:24" ht="20.25" customHeight="1">
      <c r="A13" s="59" t="s">
        <v>8</v>
      </c>
      <c r="B13" s="27"/>
      <c r="C13" s="272">
        <v>-23.2</v>
      </c>
      <c r="D13" s="629">
        <v>15.82</v>
      </c>
      <c r="E13" s="967">
        <v>-1.301258480000115</v>
      </c>
      <c r="F13" s="1263"/>
      <c r="G13" s="272">
        <v>-7.38</v>
      </c>
      <c r="H13" s="247">
        <v>-7.625438148821104</v>
      </c>
      <c r="I13" s="249">
        <v>-15.0054381488211</v>
      </c>
      <c r="J13" s="722">
        <v>5</v>
      </c>
      <c r="K13" s="736">
        <v>5</v>
      </c>
      <c r="L13" s="723">
        <v>10</v>
      </c>
      <c r="M13" s="724">
        <v>10</v>
      </c>
      <c r="N13" s="725">
        <v>10</v>
      </c>
      <c r="O13" s="725">
        <v>20</v>
      </c>
      <c r="P13" s="757">
        <v>30</v>
      </c>
      <c r="Q13" s="765">
        <v>-40.85</v>
      </c>
      <c r="R13" s="766">
        <v>-17.55</v>
      </c>
      <c r="S13" s="1230">
        <v>-10.154837130000033</v>
      </c>
      <c r="T13" s="766">
        <v>46.260607959999874</v>
      </c>
      <c r="U13" s="767">
        <v>-58.4</v>
      </c>
      <c r="V13" s="767">
        <v>36.10577082999984</v>
      </c>
      <c r="W13" s="768">
        <v>-22.29422917000015</v>
      </c>
      <c r="X13" s="161"/>
    </row>
    <row r="14" spans="1:24" ht="21" customHeight="1">
      <c r="A14" s="59" t="s">
        <v>111</v>
      </c>
      <c r="B14" s="27"/>
      <c r="C14" s="498">
        <v>119.9</v>
      </c>
      <c r="D14" s="627">
        <v>153.38</v>
      </c>
      <c r="E14" s="968">
        <v>167.32903042000135</v>
      </c>
      <c r="F14" s="1264"/>
      <c r="G14" s="498">
        <v>273.28</v>
      </c>
      <c r="H14" s="889">
        <v>391.7289768190303</v>
      </c>
      <c r="I14" s="890">
        <v>665.00897681903</v>
      </c>
      <c r="J14" s="737">
        <v>109.99957304794941</v>
      </c>
      <c r="K14" s="738">
        <v>180.00043939688027</v>
      </c>
      <c r="L14" s="739">
        <v>175</v>
      </c>
      <c r="M14" s="740">
        <v>255</v>
      </c>
      <c r="N14" s="741">
        <v>290.0000124448297</v>
      </c>
      <c r="O14" s="741">
        <v>430</v>
      </c>
      <c r="P14" s="760">
        <v>720</v>
      </c>
      <c r="Q14" s="777">
        <v>133.76</v>
      </c>
      <c r="R14" s="778">
        <f>U14-Q14</f>
        <v>157.42000000000002</v>
      </c>
      <c r="S14" s="1233">
        <f>478.11-Q14-R14</f>
        <v>186.93</v>
      </c>
      <c r="T14" s="778">
        <f t="shared" si="2"/>
        <v>164.67999999999995</v>
      </c>
      <c r="U14" s="779">
        <v>291.18</v>
      </c>
      <c r="V14" s="779">
        <f>W14-U14</f>
        <v>351.60999999999996</v>
      </c>
      <c r="W14" s="780">
        <v>642.79</v>
      </c>
      <c r="X14" s="161"/>
    </row>
    <row r="15" spans="1:24" ht="21" customHeight="1">
      <c r="A15" s="59" t="s">
        <v>112</v>
      </c>
      <c r="B15" s="27"/>
      <c r="C15" s="498">
        <v>66.62</v>
      </c>
      <c r="D15" s="627">
        <f>G15-C15</f>
        <v>90.79999999999998</v>
      </c>
      <c r="E15" s="968">
        <f>261.6-C15-D15</f>
        <v>104.18000000000004</v>
      </c>
      <c r="F15" s="1264"/>
      <c r="G15" s="498">
        <v>157.42</v>
      </c>
      <c r="H15" s="889">
        <f>I15-G15</f>
        <v>232.05204429822638</v>
      </c>
      <c r="I15" s="890">
        <f>I17-I16</f>
        <v>389.47204429822636</v>
      </c>
      <c r="J15" s="742"/>
      <c r="K15" s="743"/>
      <c r="L15" s="744"/>
      <c r="M15" s="745"/>
      <c r="N15" s="741">
        <v>170</v>
      </c>
      <c r="O15" s="741">
        <f>P15-N15</f>
        <v>260</v>
      </c>
      <c r="P15" s="760">
        <v>430</v>
      </c>
      <c r="Q15" s="781">
        <v>67.19</v>
      </c>
      <c r="R15" s="782">
        <f>U15-Q15</f>
        <v>76.11000000000001</v>
      </c>
      <c r="S15" s="1233">
        <f>265.05-Q15-R15</f>
        <v>121.75</v>
      </c>
      <c r="T15" s="778">
        <f t="shared" si="2"/>
        <v>105.88999999999999</v>
      </c>
      <c r="U15" s="779">
        <v>143.3</v>
      </c>
      <c r="V15" s="779">
        <f>W15-U15</f>
        <v>227.64</v>
      </c>
      <c r="W15" s="780">
        <v>370.94</v>
      </c>
      <c r="X15" s="161"/>
    </row>
    <row r="16" spans="1:24" ht="21" customHeight="1">
      <c r="A16" s="59" t="s">
        <v>113</v>
      </c>
      <c r="B16" s="27"/>
      <c r="C16" s="498">
        <v>30.54</v>
      </c>
      <c r="D16" s="627">
        <f>G16-C16</f>
        <v>0.010000000000001563</v>
      </c>
      <c r="E16" s="968">
        <f>30.54-C16-D16</f>
        <v>-0.010000000000001563</v>
      </c>
      <c r="F16" s="1264"/>
      <c r="G16" s="498">
        <v>30.55</v>
      </c>
      <c r="H16" s="889">
        <f>I16-G16</f>
        <v>0</v>
      </c>
      <c r="I16" s="890">
        <f>G16</f>
        <v>30.55</v>
      </c>
      <c r="J16" s="746"/>
      <c r="K16" s="747"/>
      <c r="L16" s="748"/>
      <c r="M16" s="749"/>
      <c r="N16" s="725">
        <v>30</v>
      </c>
      <c r="O16" s="725">
        <f>P16-N16</f>
        <v>0</v>
      </c>
      <c r="P16" s="757">
        <v>30</v>
      </c>
      <c r="Q16" s="783">
        <v>1.39</v>
      </c>
      <c r="R16" s="784">
        <f>U16-Q16</f>
        <v>3.21</v>
      </c>
      <c r="S16" s="1230">
        <f>8.67-Q16-R16</f>
        <v>4.07</v>
      </c>
      <c r="T16" s="766">
        <f t="shared" si="2"/>
        <v>3.1899999999999986</v>
      </c>
      <c r="U16" s="767">
        <v>4.6</v>
      </c>
      <c r="V16" s="767">
        <f>W16-U16</f>
        <v>7.26</v>
      </c>
      <c r="W16" s="768">
        <v>11.86</v>
      </c>
      <c r="X16" s="161"/>
    </row>
    <row r="17" spans="1:24" ht="21" customHeight="1" thickBot="1">
      <c r="A17" s="164" t="s">
        <v>114</v>
      </c>
      <c r="B17" s="28"/>
      <c r="C17" s="500">
        <v>97.16</v>
      </c>
      <c r="D17" s="631">
        <f>G17-C17</f>
        <v>90.81</v>
      </c>
      <c r="E17" s="970">
        <f>292.14-C17-D17</f>
        <v>104.16999999999999</v>
      </c>
      <c r="F17" s="1266"/>
      <c r="G17" s="500">
        <f>SUM(G15:G16)</f>
        <v>187.97</v>
      </c>
      <c r="H17" s="893">
        <f>I17-G17</f>
        <v>232.05204429822638</v>
      </c>
      <c r="I17" s="894">
        <v>420.0220442982264</v>
      </c>
      <c r="J17" s="750">
        <v>95.03737500000001</v>
      </c>
      <c r="K17" s="751">
        <v>104.967375</v>
      </c>
      <c r="L17" s="752">
        <v>105.017375</v>
      </c>
      <c r="M17" s="753">
        <v>154.96737499999998</v>
      </c>
      <c r="N17" s="754">
        <v>200.00475</v>
      </c>
      <c r="O17" s="754">
        <f>P17-N17</f>
        <v>259.99525</v>
      </c>
      <c r="P17" s="755">
        <v>460</v>
      </c>
      <c r="Q17" s="785">
        <f>SUM(Q15:Q16)</f>
        <v>68.58</v>
      </c>
      <c r="R17" s="786">
        <f>U17-Q17</f>
        <v>79.32000000000001</v>
      </c>
      <c r="S17" s="1234">
        <f>273.72-Q17-R17</f>
        <v>125.82000000000004</v>
      </c>
      <c r="T17" s="1259">
        <f t="shared" si="2"/>
        <v>109.08</v>
      </c>
      <c r="U17" s="787">
        <v>147.9</v>
      </c>
      <c r="V17" s="787">
        <f>W17-U17</f>
        <v>234.9</v>
      </c>
      <c r="W17" s="788">
        <f>SUM(W15:W16)</f>
        <v>382.8</v>
      </c>
      <c r="X17" s="161"/>
    </row>
    <row r="18" spans="1:24" s="138" customFormat="1" ht="17.25" customHeight="1" thickBot="1">
      <c r="A18" s="165"/>
      <c r="B18" s="4"/>
      <c r="C18" s="501"/>
      <c r="D18" s="501"/>
      <c r="E18" s="501"/>
      <c r="F18" s="501"/>
      <c r="G18" s="501"/>
      <c r="H18" s="501"/>
      <c r="I18" s="501"/>
      <c r="J18" s="502"/>
      <c r="K18" s="502"/>
      <c r="L18" s="502"/>
      <c r="M18" s="502"/>
      <c r="N18" s="502"/>
      <c r="O18" s="502"/>
      <c r="P18" s="502"/>
      <c r="Q18" s="503"/>
      <c r="R18" s="503"/>
      <c r="S18" s="503"/>
      <c r="T18" s="503"/>
      <c r="U18" s="503"/>
      <c r="V18" s="503"/>
      <c r="W18" s="1355"/>
      <c r="X18" s="166"/>
    </row>
    <row r="19" spans="1:24" ht="21" customHeight="1">
      <c r="A19" s="167" t="s">
        <v>45</v>
      </c>
      <c r="B19" s="29"/>
      <c r="C19" s="504">
        <f>C8/C6</f>
        <v>0.36464540007784707</v>
      </c>
      <c r="D19" s="660">
        <f>D8/D6</f>
        <v>0.3930778405866963</v>
      </c>
      <c r="E19" s="1224">
        <f>E8/E6</f>
        <v>0.3841141485809683</v>
      </c>
      <c r="F19" s="1267"/>
      <c r="G19" s="505">
        <f>G8/G6</f>
        <v>0.3793996339897845</v>
      </c>
      <c r="H19" s="504">
        <f>H8/H6</f>
        <v>0.3872937498332176</v>
      </c>
      <c r="I19" s="506">
        <f>I8/I6</f>
        <v>0.3835645504558132</v>
      </c>
      <c r="J19" s="507">
        <f>J8/J6</f>
        <v>0.37260289783423817</v>
      </c>
      <c r="K19" s="508">
        <f aca="true" t="shared" si="3" ref="K19:Q19">K8/K6</f>
        <v>0.3818179393771625</v>
      </c>
      <c r="L19" s="509">
        <f t="shared" si="3"/>
        <v>0.3902434338306682</v>
      </c>
      <c r="M19" s="510">
        <f t="shared" si="3"/>
        <v>0.3999998369608657</v>
      </c>
      <c r="N19" s="511">
        <f t="shared" si="3"/>
        <v>0.3773332882649089</v>
      </c>
      <c r="O19" s="507">
        <f t="shared" si="3"/>
        <v>0.39529380528339836</v>
      </c>
      <c r="P19" s="512">
        <f t="shared" si="3"/>
        <v>0.3868748159310456</v>
      </c>
      <c r="Q19" s="513">
        <f t="shared" si="3"/>
        <v>0.39144760497636677</v>
      </c>
      <c r="R19" s="514">
        <f aca="true" t="shared" si="4" ref="R19:W19">R8/R6</f>
        <v>0.3837889312776412</v>
      </c>
      <c r="S19" s="1260">
        <f t="shared" si="4"/>
        <v>0.38629313531671405</v>
      </c>
      <c r="T19" s="513">
        <f t="shared" si="4"/>
        <v>0.37811202102447383</v>
      </c>
      <c r="U19" s="514">
        <f t="shared" si="4"/>
        <v>0.38740320241878257</v>
      </c>
      <c r="V19" s="515">
        <f t="shared" si="4"/>
        <v>0.3819320751696119</v>
      </c>
      <c r="W19" s="515">
        <f t="shared" si="4"/>
        <v>0.384381915989976</v>
      </c>
      <c r="X19" s="161"/>
    </row>
    <row r="20" spans="1:23" s="169" customFormat="1" ht="17.25" customHeight="1">
      <c r="A20" s="168" t="s">
        <v>44</v>
      </c>
      <c r="B20" s="147"/>
      <c r="C20" s="516">
        <f>C9/C6</f>
        <v>0.23987199275175766</v>
      </c>
      <c r="D20" s="661">
        <f>D9/D6</f>
        <v>0.2384216752887731</v>
      </c>
      <c r="E20" s="1225">
        <f>E9/E6</f>
        <v>0.2318760434056762</v>
      </c>
      <c r="F20" s="1268"/>
      <c r="G20" s="517">
        <f>G9/G6</f>
        <v>0.23911939034716345</v>
      </c>
      <c r="H20" s="516">
        <f>H9/H6</f>
        <v>0.2230764797397032</v>
      </c>
      <c r="I20" s="518">
        <f>I9/I6</f>
        <v>0.23065518943128485</v>
      </c>
      <c r="J20" s="382">
        <f>J9/J6</f>
        <v>0.23013708395644122</v>
      </c>
      <c r="K20" s="258">
        <f aca="true" t="shared" si="5" ref="K20:R20">K9/K6</f>
        <v>0.21298687774780495</v>
      </c>
      <c r="L20" s="381">
        <f t="shared" si="5"/>
        <v>0.22926801737551755</v>
      </c>
      <c r="M20" s="260">
        <f t="shared" si="5"/>
        <v>0.2181817292513813</v>
      </c>
      <c r="N20" s="398">
        <f t="shared" si="5"/>
        <v>0.22133330689743774</v>
      </c>
      <c r="O20" s="382">
        <f t="shared" si="5"/>
        <v>0.2235292351304931</v>
      </c>
      <c r="P20" s="259">
        <f t="shared" si="5"/>
        <v>0.22249989413804883</v>
      </c>
      <c r="Q20" s="87">
        <f t="shared" si="5"/>
        <v>0.25543432071808214</v>
      </c>
      <c r="R20" s="389">
        <f t="shared" si="5"/>
        <v>0.22865388772368506</v>
      </c>
      <c r="S20" s="974">
        <f>S9/S6</f>
        <v>0.22276869665846957</v>
      </c>
      <c r="T20" s="87">
        <f>T9/T6</f>
        <v>0.2082596147077458</v>
      </c>
      <c r="U20" s="389">
        <f>U9/U6</f>
        <v>0.24129207416777218</v>
      </c>
      <c r="V20" s="89">
        <f>V9/V6</f>
        <v>0.21503442271899456</v>
      </c>
      <c r="W20" s="89">
        <v>0.226</v>
      </c>
    </row>
    <row r="21" spans="1:23" s="169" customFormat="1" ht="17.25" customHeight="1">
      <c r="A21" s="170" t="s">
        <v>43</v>
      </c>
      <c r="B21" s="145"/>
      <c r="C21" s="519">
        <f>C10/C6</f>
        <v>0.06987560629605853</v>
      </c>
      <c r="D21" s="662">
        <f>D10/D6</f>
        <v>0.06559017343194547</v>
      </c>
      <c r="E21" s="1226">
        <f>E10/E6</f>
        <v>0.06561978297161936</v>
      </c>
      <c r="F21" s="1269"/>
      <c r="G21" s="520">
        <f>G10/G6</f>
        <v>0.06765179863975308</v>
      </c>
      <c r="H21" s="519">
        <f>H10/H6</f>
        <v>0.07027825024532057</v>
      </c>
      <c r="I21" s="521">
        <f>I10/I6</f>
        <v>0.0690375081677372</v>
      </c>
      <c r="J21" s="522">
        <f>J10/J6</f>
        <v>0.07945208850877138</v>
      </c>
      <c r="K21" s="523">
        <f aca="true" t="shared" si="6" ref="K21:R21">K10/K6</f>
        <v>0.07272722654803096</v>
      </c>
      <c r="L21" s="524">
        <f t="shared" si="6"/>
        <v>0.0707316223818086</v>
      </c>
      <c r="M21" s="525">
        <f t="shared" si="6"/>
        <v>0.06136361135195099</v>
      </c>
      <c r="N21" s="526">
        <f t="shared" si="6"/>
        <v>0.07599999092261416</v>
      </c>
      <c r="O21" s="522">
        <f t="shared" si="6"/>
        <v>0.06588230088056639</v>
      </c>
      <c r="P21" s="527">
        <f t="shared" si="6"/>
        <v>0.07062496639775145</v>
      </c>
      <c r="Q21" s="17">
        <f t="shared" si="6"/>
        <v>0.07529271784679954</v>
      </c>
      <c r="R21" s="389">
        <f t="shared" si="6"/>
        <v>0.07339615696950931</v>
      </c>
      <c r="S21" s="974">
        <f>S10/S6</f>
        <v>0.06883970618962662</v>
      </c>
      <c r="T21" s="87">
        <f>T10/T6</f>
        <v>0.07085904685923457</v>
      </c>
      <c r="U21" s="389">
        <f>U10/U6</f>
        <v>0.07429117946502946</v>
      </c>
      <c r="V21" s="89">
        <f>V10/V6</f>
        <v>0.0699161446554726</v>
      </c>
      <c r="W21" s="89">
        <f>W10/W6</f>
        <v>0.07187518131808926</v>
      </c>
    </row>
    <row r="22" spans="1:23" s="169" customFormat="1" ht="17.25" customHeight="1">
      <c r="A22" s="170" t="s">
        <v>38</v>
      </c>
      <c r="B22" s="145"/>
      <c r="C22" s="519">
        <f>C11/C6</f>
        <v>0.3097475990478162</v>
      </c>
      <c r="D22" s="662">
        <f>D11/D6</f>
        <v>0.3040118487207186</v>
      </c>
      <c r="E22" s="1226">
        <f>E11/E6</f>
        <v>0.29749582637729544</v>
      </c>
      <c r="F22" s="1269"/>
      <c r="G22" s="520">
        <f>G11/G6</f>
        <v>0.3067711889869165</v>
      </c>
      <c r="H22" s="519">
        <f>H11/H6</f>
        <v>0.29335472998502377</v>
      </c>
      <c r="I22" s="521">
        <f>I11/I6</f>
        <v>0.29969269759902206</v>
      </c>
      <c r="J22" s="522">
        <f>J11/J6</f>
        <v>0.3095891724652126</v>
      </c>
      <c r="K22" s="523">
        <f aca="true" t="shared" si="7" ref="K22:R22">K11/K6</f>
        <v>0.28571410429583594</v>
      </c>
      <c r="L22" s="524">
        <f t="shared" si="7"/>
        <v>0.29999963975732613</v>
      </c>
      <c r="M22" s="525">
        <f t="shared" si="7"/>
        <v>0.2795453406033323</v>
      </c>
      <c r="N22" s="526">
        <f t="shared" si="7"/>
        <v>0.2973332978200519</v>
      </c>
      <c r="O22" s="522">
        <f t="shared" si="7"/>
        <v>0.2894115360110595</v>
      </c>
      <c r="P22" s="527">
        <f t="shared" si="7"/>
        <v>0.2931248605358003</v>
      </c>
      <c r="Q22" s="17">
        <f t="shared" si="7"/>
        <v>0.3307270385648817</v>
      </c>
      <c r="R22" s="389">
        <f t="shared" si="7"/>
        <v>0.30205004469319435</v>
      </c>
      <c r="S22" s="974">
        <f>S11/S6</f>
        <v>0.29160840284809614</v>
      </c>
      <c r="T22" s="87">
        <f>T11/T6</f>
        <v>0.2791186615669803</v>
      </c>
      <c r="U22" s="389">
        <f>U11/U6</f>
        <v>0.31558325363280165</v>
      </c>
      <c r="V22" s="89">
        <f>V11/V6</f>
        <v>0.28495056737446717</v>
      </c>
      <c r="W22" s="89">
        <f>W11/W6</f>
        <v>0.29866715662843674</v>
      </c>
    </row>
    <row r="23" spans="1:23" s="169" customFormat="1" ht="24" customHeight="1" thickBot="1">
      <c r="A23" s="171" t="s">
        <v>39</v>
      </c>
      <c r="B23" s="146"/>
      <c r="C23" s="528">
        <f>C12/C6</f>
        <v>0.05489780103003088</v>
      </c>
      <c r="D23" s="632">
        <f>D12/D6</f>
        <v>0.08906599186597776</v>
      </c>
      <c r="E23" s="529">
        <f>E12/E6</f>
        <v>0.08661832220367281</v>
      </c>
      <c r="F23" s="1270"/>
      <c r="G23" s="601">
        <f>G12/G6</f>
        <v>0.07262844500286798</v>
      </c>
      <c r="H23" s="528">
        <f>H12/H6</f>
        <v>0.09393901984819379</v>
      </c>
      <c r="I23" s="530">
        <f>I12/I6</f>
        <v>0.08387185285679118</v>
      </c>
      <c r="J23" s="531">
        <f>J12/J6</f>
        <v>0.06301349142259721</v>
      </c>
      <c r="K23" s="532">
        <f aca="true" t="shared" si="8" ref="K23:R23">K12/K6</f>
        <v>0.09610406333930131</v>
      </c>
      <c r="L23" s="533">
        <f t="shared" si="8"/>
        <v>0.09024379407334202</v>
      </c>
      <c r="M23" s="534">
        <f t="shared" si="8"/>
        <v>0.12045449635753343</v>
      </c>
      <c r="N23" s="535">
        <f t="shared" si="8"/>
        <v>0.07999999376347787</v>
      </c>
      <c r="O23" s="531">
        <f t="shared" si="8"/>
        <v>0.10588226927233885</v>
      </c>
      <c r="P23" s="536">
        <f t="shared" si="8"/>
        <v>0.09374995695084826</v>
      </c>
      <c r="Q23" s="537">
        <f t="shared" si="8"/>
        <v>0.06072056641148512</v>
      </c>
      <c r="R23" s="390">
        <f t="shared" si="8"/>
        <v>0.08173888658444677</v>
      </c>
      <c r="S23" s="1221">
        <f>S12/S6</f>
        <v>0.09468473246861789</v>
      </c>
      <c r="T23" s="96">
        <f>T12/T6</f>
        <v>0.09899335945749355</v>
      </c>
      <c r="U23" s="390">
        <f>U12/U6</f>
        <v>0.07181994878598093</v>
      </c>
      <c r="V23" s="98">
        <f>V12/V6</f>
        <v>0.09698150779514482</v>
      </c>
      <c r="W23" s="98">
        <f>W12/W6</f>
        <v>0.0857147593615393</v>
      </c>
    </row>
    <row r="24" spans="1:24" ht="18" customHeight="1" thickBot="1">
      <c r="A24" s="165"/>
      <c r="B24" s="4"/>
      <c r="C24" s="501"/>
      <c r="D24" s="501"/>
      <c r="E24" s="501"/>
      <c r="F24" s="501"/>
      <c r="G24" s="501"/>
      <c r="H24" s="501"/>
      <c r="I24" s="501"/>
      <c r="J24" s="502"/>
      <c r="K24" s="502"/>
      <c r="L24" s="502"/>
      <c r="M24" s="502"/>
      <c r="N24" s="502"/>
      <c r="O24" s="502"/>
      <c r="P24" s="502"/>
      <c r="Q24" s="503"/>
      <c r="R24" s="503"/>
      <c r="S24" s="503"/>
      <c r="T24" s="503"/>
      <c r="U24" s="503"/>
      <c r="V24" s="503"/>
      <c r="W24" s="538" t="s">
        <v>53</v>
      </c>
      <c r="X24" s="161"/>
    </row>
    <row r="25" spans="1:24" ht="20.25" customHeight="1">
      <c r="A25" s="167" t="s">
        <v>11</v>
      </c>
      <c r="B25" s="29"/>
      <c r="C25" s="1282">
        <v>83.87</v>
      </c>
      <c r="D25" s="1012">
        <f>G25-C25</f>
        <v>106.44999999999999</v>
      </c>
      <c r="E25" s="1283">
        <f>277.55-C25-D25</f>
        <v>87.23000000000002</v>
      </c>
      <c r="F25" s="603"/>
      <c r="G25" s="928">
        <v>190.32</v>
      </c>
      <c r="H25" s="930"/>
      <c r="I25" s="929">
        <v>350</v>
      </c>
      <c r="J25" s="614"/>
      <c r="K25" s="615"/>
      <c r="L25" s="616"/>
      <c r="M25" s="617"/>
      <c r="N25" s="615"/>
      <c r="O25" s="618"/>
      <c r="P25" s="539">
        <v>350</v>
      </c>
      <c r="Q25" s="789">
        <v>79.28</v>
      </c>
      <c r="R25" s="790">
        <f>U25-Q25</f>
        <v>85.28999999999999</v>
      </c>
      <c r="S25" s="791">
        <f>243.31-Q25-R25</f>
        <v>78.74000000000001</v>
      </c>
      <c r="T25" s="790">
        <f>W25-Q25-R25-S25</f>
        <v>95.92000000000004</v>
      </c>
      <c r="U25" s="792">
        <v>164.57</v>
      </c>
      <c r="V25" s="792">
        <f>S25+T25</f>
        <v>174.66000000000005</v>
      </c>
      <c r="W25" s="792">
        <v>339.23</v>
      </c>
      <c r="X25" s="161"/>
    </row>
    <row r="26" spans="1:24" ht="20.25" customHeight="1" thickBot="1">
      <c r="A26" s="164" t="s">
        <v>10</v>
      </c>
      <c r="B26" s="28"/>
      <c r="C26" s="1390"/>
      <c r="D26" s="1266"/>
      <c r="E26" s="1391"/>
      <c r="F26" s="602"/>
      <c r="G26" s="500">
        <v>151.14</v>
      </c>
      <c r="H26" s="931"/>
      <c r="I26" s="894">
        <v>360</v>
      </c>
      <c r="J26" s="619"/>
      <c r="K26" s="620"/>
      <c r="L26" s="621"/>
      <c r="M26" s="622"/>
      <c r="N26" s="620"/>
      <c r="O26" s="623"/>
      <c r="P26" s="497">
        <v>450</v>
      </c>
      <c r="Q26" s="793">
        <v>87.39</v>
      </c>
      <c r="R26" s="794">
        <v>127.2</v>
      </c>
      <c r="S26" s="795">
        <v>76.28</v>
      </c>
      <c r="T26" s="794">
        <f>W26-Q26-R26-S26</f>
        <v>153.59534999999997</v>
      </c>
      <c r="U26" s="796">
        <f>SUM(Q26:R26)</f>
        <v>214.59</v>
      </c>
      <c r="V26" s="796">
        <f>S26+T26</f>
        <v>229.87534999999997</v>
      </c>
      <c r="W26" s="796">
        <v>444.46534999999994</v>
      </c>
      <c r="X26" s="161"/>
    </row>
    <row r="27" spans="1:24" ht="21" customHeight="1" thickBot="1">
      <c r="A27" s="624"/>
      <c r="B27" s="625"/>
      <c r="C27" s="495"/>
      <c r="D27" s="496"/>
      <c r="E27" s="495"/>
      <c r="F27" s="581"/>
      <c r="G27" s="496"/>
      <c r="H27" s="495"/>
      <c r="I27" s="495"/>
      <c r="J27" s="487"/>
      <c r="K27" s="487"/>
      <c r="L27" s="487"/>
      <c r="M27" s="487"/>
      <c r="N27" s="487"/>
      <c r="O27" s="487"/>
      <c r="P27" s="487"/>
      <c r="Q27" s="338"/>
      <c r="R27" s="338"/>
      <c r="S27" s="11"/>
      <c r="T27" s="338"/>
      <c r="U27" s="338"/>
      <c r="V27" s="11"/>
      <c r="W27" s="12" t="s">
        <v>53</v>
      </c>
      <c r="X27" s="161"/>
    </row>
    <row r="28" spans="1:23" ht="15" thickBot="1">
      <c r="A28" s="1408" t="s">
        <v>87</v>
      </c>
      <c r="B28" s="1409"/>
      <c r="C28" s="229" t="s">
        <v>86</v>
      </c>
      <c r="D28" s="396" t="s">
        <v>104</v>
      </c>
      <c r="E28" s="364" t="s">
        <v>190</v>
      </c>
      <c r="F28" s="230" t="s">
        <v>74</v>
      </c>
      <c r="G28" s="231" t="s">
        <v>107</v>
      </c>
      <c r="H28" s="231" t="s">
        <v>89</v>
      </c>
      <c r="I28" s="232" t="s">
        <v>90</v>
      </c>
      <c r="J28" s="491" t="s">
        <v>79</v>
      </c>
      <c r="K28" s="378" t="s">
        <v>80</v>
      </c>
      <c r="L28" s="378" t="s">
        <v>81</v>
      </c>
      <c r="M28" s="157" t="s">
        <v>82</v>
      </c>
      <c r="N28" s="13" t="s">
        <v>83</v>
      </c>
      <c r="O28" s="13" t="s">
        <v>84</v>
      </c>
      <c r="P28" s="157" t="s">
        <v>85</v>
      </c>
      <c r="Q28" s="6" t="s">
        <v>46</v>
      </c>
      <c r="R28" s="2" t="s">
        <v>78</v>
      </c>
      <c r="S28" s="366" t="s">
        <v>48</v>
      </c>
      <c r="T28" s="7" t="s">
        <v>49</v>
      </c>
      <c r="U28" s="8" t="s">
        <v>47</v>
      </c>
      <c r="V28" s="8" t="s">
        <v>50</v>
      </c>
      <c r="W28" s="8" t="s">
        <v>51</v>
      </c>
    </row>
    <row r="29" spans="1:23" ht="20.25" customHeight="1" thickTop="1">
      <c r="A29" s="31" t="s">
        <v>59</v>
      </c>
      <c r="B29" s="32"/>
      <c r="C29" s="540">
        <v>121.6</v>
      </c>
      <c r="D29" s="879"/>
      <c r="E29" s="1395">
        <v>113.03</v>
      </c>
      <c r="F29" s="1353">
        <v>110</v>
      </c>
      <c r="G29" s="540">
        <v>119</v>
      </c>
      <c r="H29" s="1339"/>
      <c r="I29" s="541">
        <v>115.6</v>
      </c>
      <c r="J29" s="542">
        <v>115</v>
      </c>
      <c r="K29" s="543">
        <v>115</v>
      </c>
      <c r="L29" s="543">
        <v>115</v>
      </c>
      <c r="M29" s="544">
        <v>115</v>
      </c>
      <c r="N29" s="542">
        <v>115</v>
      </c>
      <c r="O29" s="545">
        <v>115</v>
      </c>
      <c r="P29" s="545">
        <v>115</v>
      </c>
      <c r="Q29" s="797">
        <v>114.8</v>
      </c>
      <c r="R29" s="798"/>
      <c r="S29" s="799"/>
      <c r="T29" s="798"/>
      <c r="U29" s="800">
        <v>115.6</v>
      </c>
      <c r="V29" s="801"/>
      <c r="W29" s="800">
        <v>117</v>
      </c>
    </row>
    <row r="30" spans="1:23" ht="20.25" customHeight="1" thickBot="1">
      <c r="A30" s="33" t="s">
        <v>9</v>
      </c>
      <c r="B30" s="34"/>
      <c r="C30" s="546">
        <v>164</v>
      </c>
      <c r="D30" s="880"/>
      <c r="E30" s="1396">
        <v>165.02</v>
      </c>
      <c r="F30" s="1354">
        <v>155</v>
      </c>
      <c r="G30" s="546">
        <v>162.1</v>
      </c>
      <c r="H30" s="1340"/>
      <c r="I30" s="547">
        <v>161.1</v>
      </c>
      <c r="J30" s="548">
        <v>150</v>
      </c>
      <c r="K30" s="549">
        <v>150</v>
      </c>
      <c r="L30" s="550">
        <v>150</v>
      </c>
      <c r="M30" s="551">
        <v>150</v>
      </c>
      <c r="N30" s="548">
        <v>150</v>
      </c>
      <c r="O30" s="552">
        <v>150</v>
      </c>
      <c r="P30" s="552">
        <v>150</v>
      </c>
      <c r="Q30" s="802">
        <v>144.1</v>
      </c>
      <c r="R30" s="803"/>
      <c r="S30" s="804"/>
      <c r="T30" s="803"/>
      <c r="U30" s="805">
        <v>146.2</v>
      </c>
      <c r="V30" s="806"/>
      <c r="W30" s="805">
        <v>150.3</v>
      </c>
    </row>
    <row r="31" spans="1:23" ht="24.75" customHeight="1" thickBot="1">
      <c r="A31" s="337"/>
      <c r="B31" s="337"/>
      <c r="C31" s="489"/>
      <c r="D31" s="488"/>
      <c r="E31" s="488"/>
      <c r="F31" s="490"/>
      <c r="G31" s="488"/>
      <c r="H31" s="172"/>
      <c r="I31" s="172"/>
      <c r="J31" s="172"/>
      <c r="K31" s="172"/>
      <c r="L31" s="172"/>
      <c r="M31" s="172"/>
      <c r="N31" s="172"/>
      <c r="O31" s="172"/>
      <c r="P31" s="172"/>
      <c r="Q31" s="172"/>
      <c r="R31" s="172"/>
      <c r="S31" s="172"/>
      <c r="T31" s="172"/>
      <c r="U31" s="172"/>
      <c r="V31" s="172"/>
      <c r="W31" s="173" t="s">
        <v>23</v>
      </c>
    </row>
    <row r="32" spans="4:23" ht="23.25" customHeight="1">
      <c r="D32" s="344"/>
      <c r="E32" s="344"/>
      <c r="F32" s="345"/>
      <c r="H32" s="153"/>
      <c r="I32" s="23"/>
      <c r="J32" s="1398" t="s">
        <v>191</v>
      </c>
      <c r="K32" s="1428"/>
      <c r="L32" s="1428"/>
      <c r="M32" s="1428"/>
      <c r="N32" s="1428"/>
      <c r="O32" s="1428"/>
      <c r="P32" s="1429"/>
      <c r="Q32" s="1403" t="s">
        <v>192</v>
      </c>
      <c r="R32" s="1403"/>
      <c r="S32" s="1403"/>
      <c r="T32" s="1403"/>
      <c r="U32" s="1403"/>
      <c r="V32" s="1403"/>
      <c r="W32" s="1402"/>
    </row>
    <row r="33" spans="4:23" ht="22.5" customHeight="1" thickBot="1">
      <c r="D33" s="344"/>
      <c r="E33" s="344"/>
      <c r="F33" s="345"/>
      <c r="H33" s="1415" t="s">
        <v>12</v>
      </c>
      <c r="I33" s="1416"/>
      <c r="J33" s="1410"/>
      <c r="K33" s="1411"/>
      <c r="L33" s="1411"/>
      <c r="M33" s="1411"/>
      <c r="N33" s="1411"/>
      <c r="O33" s="1411"/>
      <c r="P33" s="1399"/>
      <c r="Q33" s="1404"/>
      <c r="R33" s="1404"/>
      <c r="S33" s="1417"/>
      <c r="T33" s="1404"/>
      <c r="U33" s="1404"/>
      <c r="V33" s="1417"/>
      <c r="W33" s="1418"/>
    </row>
    <row r="34" spans="8:23" ht="18" customHeight="1" thickBot="1">
      <c r="H34" s="24"/>
      <c r="I34" s="25"/>
      <c r="J34" s="250" t="s">
        <v>91</v>
      </c>
      <c r="K34" s="156" t="s">
        <v>92</v>
      </c>
      <c r="L34" s="397" t="s">
        <v>93</v>
      </c>
      <c r="M34" s="156" t="s">
        <v>94</v>
      </c>
      <c r="N34" s="339" t="s">
        <v>95</v>
      </c>
      <c r="O34" s="339" t="s">
        <v>96</v>
      </c>
      <c r="P34" s="340" t="s">
        <v>97</v>
      </c>
      <c r="Q34" s="6" t="s">
        <v>98</v>
      </c>
      <c r="R34" s="2" t="s">
        <v>92</v>
      </c>
      <c r="S34" s="366" t="s">
        <v>99</v>
      </c>
      <c r="T34" s="7" t="s">
        <v>100</v>
      </c>
      <c r="U34" s="8" t="s">
        <v>101</v>
      </c>
      <c r="V34" s="8" t="s">
        <v>102</v>
      </c>
      <c r="W34" s="8" t="s">
        <v>103</v>
      </c>
    </row>
    <row r="35" spans="8:23" ht="20.25" customHeight="1" thickTop="1">
      <c r="H35" s="160" t="s">
        <v>2</v>
      </c>
      <c r="I35" s="26"/>
      <c r="J35" s="382">
        <f aca="true" t="shared" si="9" ref="J35:L39">C6/J6</f>
        <v>0.9650813585487419</v>
      </c>
      <c r="K35" s="252">
        <f t="shared" si="9"/>
        <v>0.9869226294516268</v>
      </c>
      <c r="L35" s="971">
        <f t="shared" si="9"/>
        <v>0.9350232674582808</v>
      </c>
      <c r="M35" s="664"/>
      <c r="N35" s="252">
        <f aca="true" t="shared" si="10" ref="N35:P39">G6/N6</f>
        <v>0.9762932167255534</v>
      </c>
      <c r="O35" s="253">
        <f t="shared" si="10"/>
        <v>0.9620840407522988</v>
      </c>
      <c r="P35" s="259">
        <f t="shared" si="10"/>
        <v>0.9687445896163089</v>
      </c>
      <c r="Q35" s="553">
        <f>C6/Q6</f>
        <v>1.1514371004639068</v>
      </c>
      <c r="R35" s="640">
        <f aca="true" t="shared" si="11" ref="R35:W39">D6/R6</f>
        <v>1.1099261353049326</v>
      </c>
      <c r="S35" s="972">
        <f>E6/S6</f>
        <v>1.0269433327439978</v>
      </c>
      <c r="T35" s="1271"/>
      <c r="U35" s="554">
        <f t="shared" si="11"/>
        <v>1.129515934964366</v>
      </c>
      <c r="V35" s="554">
        <f t="shared" si="11"/>
        <v>1.0228902085971796</v>
      </c>
      <c r="W35" s="554">
        <f t="shared" si="11"/>
        <v>1.0706346760640812</v>
      </c>
    </row>
    <row r="36" spans="8:23" ht="20.25" customHeight="1">
      <c r="H36" s="160" t="s">
        <v>3</v>
      </c>
      <c r="I36" s="26"/>
      <c r="J36" s="382">
        <f t="shared" si="9"/>
        <v>0.9773218243061969</v>
      </c>
      <c r="K36" s="258">
        <f t="shared" si="9"/>
        <v>0.9689462887957976</v>
      </c>
      <c r="L36" s="381">
        <f t="shared" si="9"/>
        <v>0.9444221401221083</v>
      </c>
      <c r="M36" s="666"/>
      <c r="N36" s="258">
        <f t="shared" si="10"/>
        <v>0.9730533465404516</v>
      </c>
      <c r="O36" s="259">
        <f t="shared" si="10"/>
        <v>0.9748120824707391</v>
      </c>
      <c r="P36" s="259">
        <f t="shared" si="10"/>
        <v>0.9739748457738578</v>
      </c>
      <c r="Q36" s="555">
        <f>C7/Q7</f>
        <v>1.2021493371533913</v>
      </c>
      <c r="R36" s="640">
        <f t="shared" si="11"/>
        <v>1.0931948499809379</v>
      </c>
      <c r="S36" s="973">
        <f>E7/S7</f>
        <v>1.03058952937171</v>
      </c>
      <c r="T36" s="1272"/>
      <c r="U36" s="554">
        <f t="shared" si="11"/>
        <v>1.1442730445555773</v>
      </c>
      <c r="V36" s="554">
        <f t="shared" si="11"/>
        <v>1.0140167429233364</v>
      </c>
      <c r="W36" s="554">
        <f>I7/W7</f>
        <v>1.0720561740782297</v>
      </c>
    </row>
    <row r="37" spans="8:23" ht="20.25" customHeight="1">
      <c r="H37" s="59" t="s">
        <v>4</v>
      </c>
      <c r="I37" s="27"/>
      <c r="J37" s="522">
        <f t="shared" si="9"/>
        <v>0.9444705882352942</v>
      </c>
      <c r="K37" s="523">
        <f t="shared" si="9"/>
        <v>1.0160272108843538</v>
      </c>
      <c r="L37" s="524">
        <f t="shared" si="9"/>
        <v>0.9203375</v>
      </c>
      <c r="M37" s="667"/>
      <c r="N37" s="523">
        <f t="shared" si="10"/>
        <v>0.9816395759717315</v>
      </c>
      <c r="O37" s="527">
        <f t="shared" si="10"/>
        <v>0.9426131419654222</v>
      </c>
      <c r="P37" s="527">
        <f t="shared" si="10"/>
        <v>0.9604555988697607</v>
      </c>
      <c r="Q37" s="555">
        <f>C8/Q8</f>
        <v>1.072598827596573</v>
      </c>
      <c r="R37" s="640">
        <f t="shared" si="11"/>
        <v>1.1367898678682333</v>
      </c>
      <c r="S37" s="973">
        <f>E8/S8</f>
        <v>1.021150592216582</v>
      </c>
      <c r="T37" s="1272"/>
      <c r="U37" s="554">
        <f t="shared" si="11"/>
        <v>1.1061806656101425</v>
      </c>
      <c r="V37" s="554">
        <f t="shared" si="11"/>
        <v>1.037249841819004</v>
      </c>
      <c r="W37" s="554">
        <f t="shared" si="11"/>
        <v>1.0683580344025179</v>
      </c>
    </row>
    <row r="38" spans="8:23" ht="20.25" customHeight="1">
      <c r="H38" s="59" t="s">
        <v>5</v>
      </c>
      <c r="I38" s="27"/>
      <c r="J38" s="522">
        <f t="shared" si="9"/>
        <v>1.0059047619047619</v>
      </c>
      <c r="K38" s="523">
        <f t="shared" si="9"/>
        <v>1.1047804878048781</v>
      </c>
      <c r="L38" s="524">
        <f t="shared" si="9"/>
        <v>0.9456595744680851</v>
      </c>
      <c r="M38" s="667"/>
      <c r="N38" s="523">
        <f t="shared" si="10"/>
        <v>1.0547469879518072</v>
      </c>
      <c r="O38" s="527">
        <f t="shared" si="10"/>
        <v>0.9601353527626081</v>
      </c>
      <c r="P38" s="527">
        <f t="shared" si="10"/>
        <v>1.0042520141148752</v>
      </c>
      <c r="Q38" s="555">
        <f>C9/Q9</f>
        <v>1.0812858312858313</v>
      </c>
      <c r="R38" s="640">
        <f t="shared" si="11"/>
        <v>1.1573406919106752</v>
      </c>
      <c r="S38" s="973">
        <f>E9/S9</f>
        <v>1.0689273689273688</v>
      </c>
      <c r="T38" s="1272"/>
      <c r="U38" s="554">
        <f t="shared" si="11"/>
        <v>1.1193453522567447</v>
      </c>
      <c r="V38" s="554">
        <f t="shared" si="11"/>
        <v>1.0611452064689062</v>
      </c>
      <c r="W38" s="554">
        <f t="shared" si="11"/>
        <v>1.088872054142719</v>
      </c>
    </row>
    <row r="39" spans="8:23" ht="20.25" customHeight="1">
      <c r="H39" s="16" t="s">
        <v>6</v>
      </c>
      <c r="I39" s="27"/>
      <c r="J39" s="522">
        <f t="shared" si="9"/>
        <v>0.8487586206896551</v>
      </c>
      <c r="K39" s="523">
        <f t="shared" si="9"/>
        <v>0.8900714285714286</v>
      </c>
      <c r="L39" s="524">
        <f t="shared" si="9"/>
        <v>0.8674482758620687</v>
      </c>
      <c r="M39" s="667"/>
      <c r="N39" s="523">
        <f t="shared" si="10"/>
        <v>0.8690526315789474</v>
      </c>
      <c r="O39" s="527">
        <f t="shared" si="10"/>
        <v>1.026278409668651</v>
      </c>
      <c r="P39" s="527">
        <f t="shared" si="10"/>
        <v>0.9469698313402165</v>
      </c>
      <c r="Q39" s="555">
        <f>C10/Q10</f>
        <v>1.0685942519753406</v>
      </c>
      <c r="R39" s="640">
        <f t="shared" si="11"/>
        <v>0.9918809201623816</v>
      </c>
      <c r="S39" s="973">
        <f>E10/S10</f>
        <v>0.9789088645030739</v>
      </c>
      <c r="T39" s="1272"/>
      <c r="U39" s="554">
        <v>1.028</v>
      </c>
      <c r="V39" s="554">
        <f t="shared" si="11"/>
        <v>1.028187901485696</v>
      </c>
      <c r="W39" s="554">
        <f t="shared" si="11"/>
        <v>1.0283654084478018</v>
      </c>
    </row>
    <row r="40" spans="8:23" ht="20.25" customHeight="1">
      <c r="H40" s="59" t="s">
        <v>7</v>
      </c>
      <c r="I40" s="27"/>
      <c r="J40" s="522">
        <f>C12/J12</f>
        <v>0.8407857302190576</v>
      </c>
      <c r="K40" s="524">
        <f>D12/K12</f>
        <v>0.9146464762550907</v>
      </c>
      <c r="L40" s="524">
        <f>E12/L12</f>
        <v>0.8974594594594596</v>
      </c>
      <c r="M40" s="667"/>
      <c r="N40" s="523">
        <f>G12/N12</f>
        <v>0.8863332965657769</v>
      </c>
      <c r="O40" s="527">
        <f>H12/O12</f>
        <v>0.8535634192671316</v>
      </c>
      <c r="P40" s="527">
        <f>I12/P12</f>
        <v>0.8666713705128422</v>
      </c>
      <c r="Q40" s="556">
        <f>C12/Q12</f>
        <v>1.0410206718346253</v>
      </c>
      <c r="R40" s="640">
        <f>D12/R12</f>
        <v>1.2094203416482023</v>
      </c>
      <c r="S40" s="973">
        <f>E12/S12</f>
        <v>0.9394556668364173</v>
      </c>
      <c r="T40" s="1272"/>
      <c r="U40" s="554">
        <f>G12/U12</f>
        <v>1.1422311954980884</v>
      </c>
      <c r="V40" s="554">
        <f>H12/V12</f>
        <v>0.9908002648391909</v>
      </c>
      <c r="W40" s="554">
        <f>I12/W12</f>
        <v>1.0476155411633452</v>
      </c>
    </row>
    <row r="41" spans="8:23" ht="20.25" customHeight="1">
      <c r="H41" s="59" t="s">
        <v>8</v>
      </c>
      <c r="I41" s="27"/>
      <c r="J41" s="522" t="s">
        <v>77</v>
      </c>
      <c r="K41" s="523">
        <f>D13/K13</f>
        <v>3.164</v>
      </c>
      <c r="L41" s="524" t="s">
        <v>77</v>
      </c>
      <c r="M41" s="667"/>
      <c r="N41" s="557" t="s">
        <v>77</v>
      </c>
      <c r="O41" s="527" t="s">
        <v>77</v>
      </c>
      <c r="P41" s="527" t="s">
        <v>240</v>
      </c>
      <c r="Q41" s="17">
        <f>C13/Q13</f>
        <v>0.5679314565483475</v>
      </c>
      <c r="R41" s="389" t="s">
        <v>246</v>
      </c>
      <c r="S41" s="974">
        <f aca="true" t="shared" si="12" ref="R41:S45">E13/S13</f>
        <v>0.1281417381038893</v>
      </c>
      <c r="T41" s="1273"/>
      <c r="U41" s="89">
        <f>G13/U13</f>
        <v>0.12636986301369862</v>
      </c>
      <c r="V41" s="89" t="s">
        <v>239</v>
      </c>
      <c r="W41" s="89">
        <f>I13/W13</f>
        <v>0.6730637796175932</v>
      </c>
    </row>
    <row r="42" spans="8:23" ht="20.25" customHeight="1">
      <c r="H42" s="59" t="s">
        <v>111</v>
      </c>
      <c r="I42" s="27"/>
      <c r="J42" s="522">
        <f aca="true" t="shared" si="13" ref="J42:L45">C14/J14</f>
        <v>1.0900042307231042</v>
      </c>
      <c r="K42" s="523">
        <f t="shared" si="13"/>
        <v>0.8521090310330561</v>
      </c>
      <c r="L42" s="524">
        <f t="shared" si="13"/>
        <v>0.9561658881142934</v>
      </c>
      <c r="M42" s="667"/>
      <c r="N42" s="523">
        <f>G14/N14</f>
        <v>0.9423447871471711</v>
      </c>
      <c r="O42" s="527">
        <f>H14/O14</f>
        <v>0.9109976205093728</v>
      </c>
      <c r="P42" s="527">
        <f>I14/P14</f>
        <v>0.9236235789153194</v>
      </c>
      <c r="Q42" s="555">
        <f>C14/Q14</f>
        <v>0.8963815789473685</v>
      </c>
      <c r="R42" s="640">
        <f t="shared" si="12"/>
        <v>0.9743361707533984</v>
      </c>
      <c r="S42" s="973">
        <f t="shared" si="12"/>
        <v>0.8951427294709321</v>
      </c>
      <c r="T42" s="1272"/>
      <c r="U42" s="554">
        <f>G14/U14</f>
        <v>0.9385259976646747</v>
      </c>
      <c r="V42" s="554">
        <f aca="true" t="shared" si="14" ref="V42:W45">H14/V14</f>
        <v>1.1141007844459212</v>
      </c>
      <c r="W42" s="554">
        <f t="shared" si="14"/>
        <v>1.0345664631046376</v>
      </c>
    </row>
    <row r="43" spans="8:23" ht="20.25" customHeight="1">
      <c r="H43" s="59" t="s">
        <v>112</v>
      </c>
      <c r="I43" s="27"/>
      <c r="J43" s="1300"/>
      <c r="K43" s="1392"/>
      <c r="L43" s="1393"/>
      <c r="M43" s="1394"/>
      <c r="N43" s="523">
        <v>0.926</v>
      </c>
      <c r="O43" s="527">
        <f>H15/O15</f>
        <v>0.8925078626854861</v>
      </c>
      <c r="P43" s="527">
        <v>0.999</v>
      </c>
      <c r="Q43" s="555">
        <f>C15/Q15</f>
        <v>0.9915165947313589</v>
      </c>
      <c r="R43" s="640">
        <f t="shared" si="12"/>
        <v>1.1930101169360132</v>
      </c>
      <c r="S43" s="973">
        <f t="shared" si="12"/>
        <v>0.8556878850102673</v>
      </c>
      <c r="T43" s="1272"/>
      <c r="U43" s="554">
        <f>G15/U15</f>
        <v>1.0985345429169573</v>
      </c>
      <c r="V43" s="554">
        <f t="shared" si="14"/>
        <v>1.0193816741268071</v>
      </c>
      <c r="W43" s="554">
        <f>I15/W15</f>
        <v>1.0499596816148875</v>
      </c>
    </row>
    <row r="44" spans="8:23" ht="20.25" customHeight="1">
      <c r="H44" s="59" t="s">
        <v>113</v>
      </c>
      <c r="I44" s="27"/>
      <c r="J44" s="1300"/>
      <c r="K44" s="1392"/>
      <c r="L44" s="1393"/>
      <c r="M44" s="1394"/>
      <c r="N44" s="523">
        <f>G16/N16</f>
        <v>1.0183333333333333</v>
      </c>
      <c r="O44" s="527" t="s">
        <v>77</v>
      </c>
      <c r="P44" s="527">
        <v>1.018</v>
      </c>
      <c r="Q44" s="555">
        <f>C16/Q16</f>
        <v>21.971223021582734</v>
      </c>
      <c r="R44" s="640">
        <f t="shared" si="12"/>
        <v>0.003115264797508275</v>
      </c>
      <c r="S44" s="973">
        <f t="shared" si="12"/>
        <v>-0.0024570024570028407</v>
      </c>
      <c r="T44" s="1272"/>
      <c r="U44" s="554">
        <f>G16/U16</f>
        <v>6.641304347826088</v>
      </c>
      <c r="V44" s="554">
        <f t="shared" si="14"/>
        <v>0</v>
      </c>
      <c r="W44" s="554">
        <f t="shared" si="14"/>
        <v>2.575885328836425</v>
      </c>
    </row>
    <row r="45" spans="8:23" ht="20.25" customHeight="1" thickBot="1">
      <c r="H45" s="164" t="s">
        <v>114</v>
      </c>
      <c r="I45" s="28"/>
      <c r="J45" s="531">
        <f t="shared" si="13"/>
        <v>1.022334634137359</v>
      </c>
      <c r="K45" s="532">
        <f t="shared" si="13"/>
        <v>0.865125949848703</v>
      </c>
      <c r="L45" s="533">
        <f t="shared" si="13"/>
        <v>0.9919310971160723</v>
      </c>
      <c r="M45" s="612"/>
      <c r="N45" s="532">
        <f>G17/N17</f>
        <v>0.9398276790926215</v>
      </c>
      <c r="O45" s="536">
        <f>H17/O17</f>
        <v>0.892524168415486</v>
      </c>
      <c r="P45" s="536">
        <f>I17/P17</f>
        <v>0.9130914006483182</v>
      </c>
      <c r="Q45" s="558">
        <f>C17/Q17</f>
        <v>1.4167395742198892</v>
      </c>
      <c r="R45" s="641">
        <f t="shared" si="12"/>
        <v>1.1448562783661118</v>
      </c>
      <c r="S45" s="975">
        <f t="shared" si="12"/>
        <v>0.8279287871562546</v>
      </c>
      <c r="T45" s="1274"/>
      <c r="U45" s="559">
        <f>G17/U17</f>
        <v>1.2709263015551047</v>
      </c>
      <c r="V45" s="559">
        <f t="shared" si="14"/>
        <v>0.987875880367077</v>
      </c>
      <c r="W45" s="559">
        <f t="shared" si="14"/>
        <v>1.0972362703715421</v>
      </c>
    </row>
    <row r="46" spans="8:23" ht="6" customHeight="1" thickBot="1">
      <c r="H46" s="165"/>
      <c r="I46" s="4"/>
      <c r="J46" s="139"/>
      <c r="K46" s="139"/>
      <c r="L46" s="139"/>
      <c r="M46" s="139"/>
      <c r="N46" s="139"/>
      <c r="O46" s="139"/>
      <c r="P46" s="139"/>
      <c r="Q46" s="560"/>
      <c r="R46" s="560"/>
      <c r="S46" s="560"/>
      <c r="T46" s="560"/>
      <c r="U46" s="560"/>
      <c r="V46" s="560"/>
      <c r="W46" s="560"/>
    </row>
    <row r="47" spans="8:23" ht="20.25" customHeight="1">
      <c r="H47" s="167" t="s">
        <v>11</v>
      </c>
      <c r="I47" s="29"/>
      <c r="J47" s="604"/>
      <c r="K47" s="605"/>
      <c r="L47" s="606"/>
      <c r="M47" s="607"/>
      <c r="N47" s="605"/>
      <c r="O47" s="608"/>
      <c r="P47" s="512">
        <f>I25/P25</f>
        <v>1</v>
      </c>
      <c r="Q47" s="604"/>
      <c r="R47" s="605"/>
      <c r="S47" s="606"/>
      <c r="T47" s="607"/>
      <c r="U47" s="658">
        <v>1.16</v>
      </c>
      <c r="V47" s="608"/>
      <c r="W47" s="561">
        <f aca="true" t="shared" si="15" ref="U47:W48">I25/W25</f>
        <v>1.0317483713114994</v>
      </c>
    </row>
    <row r="48" spans="8:23" ht="20.25" customHeight="1" thickBot="1">
      <c r="H48" s="164" t="s">
        <v>10</v>
      </c>
      <c r="I48" s="28"/>
      <c r="J48" s="609"/>
      <c r="K48" s="610"/>
      <c r="L48" s="611"/>
      <c r="M48" s="612"/>
      <c r="N48" s="610"/>
      <c r="O48" s="613"/>
      <c r="P48" s="536">
        <f>I26/P26</f>
        <v>0.8</v>
      </c>
      <c r="Q48" s="609"/>
      <c r="R48" s="610"/>
      <c r="S48" s="611"/>
      <c r="T48" s="612"/>
      <c r="U48" s="659">
        <f t="shared" si="15"/>
        <v>0.7043198657905773</v>
      </c>
      <c r="V48" s="613"/>
      <c r="W48" s="559">
        <f t="shared" si="15"/>
        <v>0.8099619014170621</v>
      </c>
    </row>
    <row r="49" spans="8:23" ht="14.25" customHeight="1" thickBot="1">
      <c r="H49" s="5"/>
      <c r="I49" s="1"/>
      <c r="J49" s="298"/>
      <c r="K49" s="298"/>
      <c r="L49" s="298"/>
      <c r="M49" s="298"/>
      <c r="N49" s="298"/>
      <c r="O49" s="298"/>
      <c r="P49" s="298"/>
      <c r="Q49" s="3"/>
      <c r="R49" s="3"/>
      <c r="S49" s="3"/>
      <c r="T49" s="3"/>
      <c r="U49" s="3"/>
      <c r="V49" s="3"/>
      <c r="W49" s="174" t="s">
        <v>53</v>
      </c>
    </row>
    <row r="50" spans="8:23" ht="20.25" customHeight="1" thickBot="1">
      <c r="H50" s="76" t="s">
        <v>24</v>
      </c>
      <c r="I50" s="30"/>
      <c r="J50" s="175" t="str">
        <f>J34</f>
        <v>第1</v>
      </c>
      <c r="K50" s="175" t="str">
        <f aca="true" t="shared" si="16" ref="K50:P50">K34</f>
        <v>第2</v>
      </c>
      <c r="L50" s="175" t="str">
        <f t="shared" si="16"/>
        <v>第3</v>
      </c>
      <c r="M50" s="175" t="str">
        <f t="shared" si="16"/>
        <v>第4</v>
      </c>
      <c r="N50" s="175" t="str">
        <f t="shared" si="16"/>
        <v>上期</v>
      </c>
      <c r="O50" s="175" t="str">
        <f t="shared" si="16"/>
        <v>下期</v>
      </c>
      <c r="P50" s="175" t="str">
        <f t="shared" si="16"/>
        <v>通期</v>
      </c>
      <c r="Q50" s="9" t="str">
        <f>Q34</f>
        <v>第1</v>
      </c>
      <c r="R50" s="9" t="str">
        <f aca="true" t="shared" si="17" ref="R50:W50">R34</f>
        <v>第2</v>
      </c>
      <c r="S50" s="9" t="str">
        <f t="shared" si="17"/>
        <v>第3</v>
      </c>
      <c r="T50" s="579" t="str">
        <f t="shared" si="17"/>
        <v>第4</v>
      </c>
      <c r="U50" s="417" t="str">
        <f t="shared" si="17"/>
        <v>上期</v>
      </c>
      <c r="V50" s="8" t="str">
        <f t="shared" si="17"/>
        <v>下期</v>
      </c>
      <c r="W50" s="493" t="str">
        <f t="shared" si="17"/>
        <v>通期</v>
      </c>
    </row>
    <row r="51" spans="8:23" ht="20.25" customHeight="1" thickTop="1">
      <c r="H51" s="31" t="s">
        <v>59</v>
      </c>
      <c r="I51" s="32"/>
      <c r="J51" s="562">
        <f>C29-J29</f>
        <v>6.599999999999994</v>
      </c>
      <c r="K51" s="807"/>
      <c r="L51" s="808"/>
      <c r="M51" s="882"/>
      <c r="N51" s="562">
        <f aca="true" t="shared" si="18" ref="N51:P52">G29-N29</f>
        <v>4</v>
      </c>
      <c r="O51" s="1341"/>
      <c r="P51" s="947">
        <f t="shared" si="18"/>
        <v>0.5999999999999943</v>
      </c>
      <c r="Q51" s="563">
        <f>C29-Q29</f>
        <v>6.799999999999997</v>
      </c>
      <c r="R51" s="807"/>
      <c r="S51" s="808"/>
      <c r="T51" s="808"/>
      <c r="U51" s="580">
        <f>G29-U29</f>
        <v>3.4000000000000057</v>
      </c>
      <c r="V51" s="811"/>
      <c r="W51" s="580">
        <f>I29-W29</f>
        <v>-1.4000000000000057</v>
      </c>
    </row>
    <row r="52" spans="8:23" ht="20.25" customHeight="1" thickBot="1">
      <c r="H52" s="33" t="s">
        <v>9</v>
      </c>
      <c r="I52" s="34"/>
      <c r="J52" s="564">
        <f>C30-J30</f>
        <v>14</v>
      </c>
      <c r="K52" s="809"/>
      <c r="L52" s="810"/>
      <c r="M52" s="883"/>
      <c r="N52" s="564">
        <f t="shared" si="18"/>
        <v>12.099999999999994</v>
      </c>
      <c r="O52" s="1342"/>
      <c r="P52" s="948">
        <f t="shared" si="18"/>
        <v>11.099999999999994</v>
      </c>
      <c r="Q52" s="565">
        <f>C30-Q30</f>
        <v>19.900000000000006</v>
      </c>
      <c r="R52" s="809"/>
      <c r="S52" s="810"/>
      <c r="T52" s="810"/>
      <c r="U52" s="566">
        <f>G30-U30</f>
        <v>15.900000000000006</v>
      </c>
      <c r="V52" s="812"/>
      <c r="W52" s="566">
        <f>I30-W30</f>
        <v>10.799999999999983</v>
      </c>
    </row>
  </sheetData>
  <mergeCells count="17">
    <mergeCell ref="A5:B5"/>
    <mergeCell ref="A28:B28"/>
    <mergeCell ref="J33:P33"/>
    <mergeCell ref="Q4:W4"/>
    <mergeCell ref="Q32:W32"/>
    <mergeCell ref="H33:I33"/>
    <mergeCell ref="Q33:W33"/>
    <mergeCell ref="J32:P32"/>
    <mergeCell ref="J4:P4"/>
    <mergeCell ref="C4:I4"/>
    <mergeCell ref="Q2:W2"/>
    <mergeCell ref="A3:B3"/>
    <mergeCell ref="Q3:W3"/>
    <mergeCell ref="J2:P2"/>
    <mergeCell ref="J3:P3"/>
    <mergeCell ref="C2:I2"/>
    <mergeCell ref="C3:I3"/>
  </mergeCells>
  <printOptions/>
  <pageMargins left="0.63" right="0.33" top="0.2" bottom="0.2" header="0.2" footer="0.2"/>
  <pageSetup horizontalDpi="600" verticalDpi="600" orientation="landscape" paperSize="9" scale="60" r:id="rId2"/>
  <headerFooter alignWithMargins="0">
    <oddFooter>&amp;C&amp;P/&amp;N</oddFooter>
  </headerFooter>
  <ignoredErrors>
    <ignoredError sqref="E24 R45 F24:F25 T43:V45 I24 H24 O45 M45" evalError="1"/>
    <ignoredError sqref="S18 G11:G12 Q11:Q12 U26 R26 Q26 R14:R18 S26 T18 G17 V26 Q15:Q24 R20:R24 T26 U14:U24 S24 T24 V14:V24 W11:W12 W14:W26" formulaRange="1"/>
    <ignoredError sqref="R11:R12 U11:V12" formula="1" formulaRange="1"/>
    <ignoredError sqref="U7:V10 R9:R10 R7" formula="1"/>
  </ignoredErrors>
  <drawing r:id="rId1"/>
</worksheet>
</file>

<file path=xl/worksheets/sheet3.xml><?xml version="1.0" encoding="utf-8"?>
<worksheet xmlns="http://schemas.openxmlformats.org/spreadsheetml/2006/main" xmlns:r="http://schemas.openxmlformats.org/officeDocument/2006/relationships">
  <dimension ref="A1:W32"/>
  <sheetViews>
    <sheetView zoomScale="60" zoomScaleNormal="60" workbookViewId="0" topLeftCell="A1">
      <selection activeCell="A13" sqref="A13"/>
    </sheetView>
  </sheetViews>
  <sheetFormatPr defaultColWidth="9.00390625" defaultRowHeight="13.5"/>
  <cols>
    <col min="1" max="23" width="8.625" style="39" customWidth="1"/>
    <col min="24" max="16384" width="9.00390625" style="39" customWidth="1"/>
  </cols>
  <sheetData>
    <row r="1" spans="1:23" s="37" customFormat="1" ht="14.25" thickBot="1">
      <c r="A1" s="35"/>
      <c r="B1" s="35"/>
      <c r="C1" s="35"/>
      <c r="D1" s="35"/>
      <c r="E1" s="35"/>
      <c r="F1" s="35"/>
      <c r="G1" s="35"/>
      <c r="H1" s="35"/>
      <c r="I1" s="35"/>
      <c r="J1" s="35"/>
      <c r="K1" s="35"/>
      <c r="L1" s="35"/>
      <c r="M1" s="35"/>
      <c r="N1" s="35"/>
      <c r="O1" s="35"/>
      <c r="P1" s="35"/>
      <c r="Q1" s="35"/>
      <c r="R1" s="35"/>
      <c r="S1" s="35"/>
      <c r="T1" s="35"/>
      <c r="U1" s="35"/>
      <c r="V1" s="35"/>
      <c r="W1" s="36" t="s">
        <v>0</v>
      </c>
    </row>
    <row r="2" spans="1:23" ht="15.75">
      <c r="A2" s="15"/>
      <c r="B2" s="38"/>
      <c r="C2" s="1425" t="s">
        <v>108</v>
      </c>
      <c r="D2" s="1426"/>
      <c r="E2" s="1426"/>
      <c r="F2" s="1426"/>
      <c r="G2" s="1426"/>
      <c r="H2" s="1426"/>
      <c r="I2" s="1427"/>
      <c r="J2" s="1419" t="s">
        <v>108</v>
      </c>
      <c r="K2" s="1420"/>
      <c r="L2" s="1420"/>
      <c r="M2" s="1420"/>
      <c r="N2" s="1420"/>
      <c r="O2" s="1420"/>
      <c r="P2" s="1421"/>
      <c r="Q2" s="1413" t="s">
        <v>110</v>
      </c>
      <c r="R2" s="1413"/>
      <c r="S2" s="1413"/>
      <c r="T2" s="1413"/>
      <c r="U2" s="1413"/>
      <c r="V2" s="1413"/>
      <c r="W2" s="1414"/>
    </row>
    <row r="3" spans="1:23" ht="15.75">
      <c r="A3" s="1433" t="s">
        <v>60</v>
      </c>
      <c r="B3" s="1434"/>
      <c r="C3" s="1405" t="s">
        <v>188</v>
      </c>
      <c r="D3" s="1406"/>
      <c r="E3" s="1406"/>
      <c r="F3" s="1406"/>
      <c r="G3" s="1406"/>
      <c r="H3" s="1406"/>
      <c r="I3" s="1407"/>
      <c r="J3" s="1422" t="s">
        <v>73</v>
      </c>
      <c r="K3" s="1423"/>
      <c r="L3" s="1423"/>
      <c r="M3" s="1423"/>
      <c r="N3" s="1423"/>
      <c r="O3" s="1423"/>
      <c r="P3" s="1424"/>
      <c r="Q3" s="1417" t="s">
        <v>1</v>
      </c>
      <c r="R3" s="1417"/>
      <c r="S3" s="1417"/>
      <c r="T3" s="1417"/>
      <c r="U3" s="1417"/>
      <c r="V3" s="1417"/>
      <c r="W3" s="1418"/>
    </row>
    <row r="4" spans="1:23" ht="19.5" customHeight="1" thickBot="1">
      <c r="A4" s="40"/>
      <c r="B4" s="41"/>
      <c r="C4" s="1405" t="s">
        <v>189</v>
      </c>
      <c r="D4" s="1406"/>
      <c r="E4" s="1406"/>
      <c r="F4" s="1406"/>
      <c r="G4" s="1406"/>
      <c r="H4" s="1406"/>
      <c r="I4" s="1407"/>
      <c r="J4" s="1430" t="s">
        <v>109</v>
      </c>
      <c r="K4" s="1431"/>
      <c r="L4" s="1431"/>
      <c r="M4" s="1431"/>
      <c r="N4" s="1423"/>
      <c r="O4" s="1423"/>
      <c r="P4" s="1432"/>
      <c r="Q4" s="1400"/>
      <c r="R4" s="1400"/>
      <c r="S4" s="1401"/>
      <c r="T4" s="1400"/>
      <c r="U4" s="1400"/>
      <c r="V4" s="1401"/>
      <c r="W4" s="1402"/>
    </row>
    <row r="5" spans="1:23" ht="18.75" customHeight="1" thickBot="1">
      <c r="A5" s="1408" t="s">
        <v>13</v>
      </c>
      <c r="B5" s="1409"/>
      <c r="C5" s="229" t="s">
        <v>86</v>
      </c>
      <c r="D5" s="396" t="s">
        <v>104</v>
      </c>
      <c r="E5" s="364" t="s">
        <v>190</v>
      </c>
      <c r="F5" s="630" t="s">
        <v>74</v>
      </c>
      <c r="G5" s="231" t="s">
        <v>107</v>
      </c>
      <c r="H5" s="231" t="s">
        <v>89</v>
      </c>
      <c r="I5" s="232" t="s">
        <v>90</v>
      </c>
      <c r="J5" s="250" t="s">
        <v>79</v>
      </c>
      <c r="K5" s="156" t="s">
        <v>80</v>
      </c>
      <c r="L5" s="397" t="s">
        <v>81</v>
      </c>
      <c r="M5" s="156" t="s">
        <v>82</v>
      </c>
      <c r="N5" s="13" t="s">
        <v>83</v>
      </c>
      <c r="O5" s="13" t="s">
        <v>84</v>
      </c>
      <c r="P5" s="157" t="s">
        <v>85</v>
      </c>
      <c r="Q5" s="6" t="s">
        <v>46</v>
      </c>
      <c r="R5" s="2" t="s">
        <v>78</v>
      </c>
      <c r="S5" s="366" t="s">
        <v>48</v>
      </c>
      <c r="T5" s="7" t="s">
        <v>49</v>
      </c>
      <c r="U5" s="8" t="s">
        <v>47</v>
      </c>
      <c r="V5" s="8" t="s">
        <v>50</v>
      </c>
      <c r="W5" s="8" t="s">
        <v>51</v>
      </c>
    </row>
    <row r="6" spans="1:23" ht="23.25" customHeight="1" thickTop="1">
      <c r="A6" s="42" t="s">
        <v>14</v>
      </c>
      <c r="B6" s="43"/>
      <c r="C6" s="233">
        <v>318.08</v>
      </c>
      <c r="D6" s="642">
        <v>367.03975889113264</v>
      </c>
      <c r="E6" s="1208">
        <v>363.79228005886705</v>
      </c>
      <c r="F6" s="668"/>
      <c r="G6" s="234">
        <v>685.1197588911326</v>
      </c>
      <c r="H6" s="234">
        <f>I6-G6</f>
        <v>774.8802411088674</v>
      </c>
      <c r="I6" s="934">
        <v>1460</v>
      </c>
      <c r="J6" s="813">
        <v>366.54025000000007</v>
      </c>
      <c r="K6" s="368">
        <v>378.38025</v>
      </c>
      <c r="L6" s="372">
        <v>400.85025</v>
      </c>
      <c r="M6" s="814">
        <v>399.51025000000004</v>
      </c>
      <c r="N6" s="177">
        <v>744.9205000000002</v>
      </c>
      <c r="O6" s="177">
        <v>800.3605</v>
      </c>
      <c r="P6" s="392">
        <v>1545.2810000000004</v>
      </c>
      <c r="Q6" s="940">
        <v>329.5</v>
      </c>
      <c r="R6" s="816">
        <v>358.15</v>
      </c>
      <c r="S6" s="817">
        <v>343.47</v>
      </c>
      <c r="T6" s="818">
        <v>377.00301315999997</v>
      </c>
      <c r="U6" s="819">
        <f>SUM(Q6:R6)</f>
        <v>687.65</v>
      </c>
      <c r="V6" s="819">
        <f>SUM(S6:T6)</f>
        <v>720.4730131599999</v>
      </c>
      <c r="W6" s="820">
        <f>V6+U6</f>
        <v>1408.12301316</v>
      </c>
    </row>
    <row r="7" spans="1:23" ht="23.25" customHeight="1" thickBot="1">
      <c r="A7" s="47" t="s">
        <v>15</v>
      </c>
      <c r="B7" s="48"/>
      <c r="C7" s="236">
        <v>460.47</v>
      </c>
      <c r="D7" s="643">
        <v>463.88505770263873</v>
      </c>
      <c r="E7" s="1209">
        <v>456.22219987306727</v>
      </c>
      <c r="F7" s="669"/>
      <c r="G7" s="237">
        <v>924.3550577026388</v>
      </c>
      <c r="H7" s="237">
        <f aca="true" t="shared" si="0" ref="H7:H13">I7-G7</f>
        <v>935.6490518960295</v>
      </c>
      <c r="I7" s="935">
        <v>1860.0041095986683</v>
      </c>
      <c r="J7" s="821">
        <v>446.51824423786917</v>
      </c>
      <c r="K7" s="369">
        <v>450.7743688534007</v>
      </c>
      <c r="L7" s="373">
        <v>469.48076250777626</v>
      </c>
      <c r="M7" s="822">
        <v>482.915147024147</v>
      </c>
      <c r="N7" s="179">
        <v>897.2926130912697</v>
      </c>
      <c r="O7" s="179">
        <v>952.3959095319233</v>
      </c>
      <c r="P7" s="393">
        <v>1849.688522623193</v>
      </c>
      <c r="Q7" s="941">
        <v>388.63</v>
      </c>
      <c r="R7" s="824">
        <v>392.67</v>
      </c>
      <c r="S7" s="825">
        <v>410.17</v>
      </c>
      <c r="T7" s="826">
        <v>456.08436061213183</v>
      </c>
      <c r="U7" s="827">
        <f aca="true" t="shared" si="1" ref="U7:U13">SUM(Q7:R7)</f>
        <v>781.3</v>
      </c>
      <c r="V7" s="827">
        <f aca="true" t="shared" si="2" ref="V7:V13">SUM(S7:T7)</f>
        <v>866.2543606121319</v>
      </c>
      <c r="W7" s="828">
        <f aca="true" t="shared" si="3" ref="W7:W13">V7+U7</f>
        <v>1647.5543606121319</v>
      </c>
    </row>
    <row r="8" spans="1:23" ht="23.25" customHeight="1" thickTop="1">
      <c r="A8" s="52"/>
      <c r="B8" s="53" t="s">
        <v>16</v>
      </c>
      <c r="C8" s="233">
        <v>95.18</v>
      </c>
      <c r="D8" s="642">
        <v>94.39001994834867</v>
      </c>
      <c r="E8" s="1210">
        <v>92.43776714240732</v>
      </c>
      <c r="F8" s="668"/>
      <c r="G8" s="234">
        <v>189.57001994834866</v>
      </c>
      <c r="H8" s="234">
        <f t="shared" si="0"/>
        <v>175.8646191653695</v>
      </c>
      <c r="I8" s="934">
        <v>365.43463911371816</v>
      </c>
      <c r="J8" s="813">
        <v>94.57534899551393</v>
      </c>
      <c r="K8" s="368">
        <v>94.46627849391751</v>
      </c>
      <c r="L8" s="372">
        <v>97.71154293735637</v>
      </c>
      <c r="M8" s="814">
        <v>96.35723622311042</v>
      </c>
      <c r="N8" s="177">
        <v>189.04162748943145</v>
      </c>
      <c r="O8" s="177">
        <v>194.0687791604668</v>
      </c>
      <c r="P8" s="392">
        <v>383.1104066498982</v>
      </c>
      <c r="Q8" s="940">
        <v>75.37</v>
      </c>
      <c r="R8" s="816">
        <v>81.11</v>
      </c>
      <c r="S8" s="817">
        <v>91.49</v>
      </c>
      <c r="T8" s="818">
        <v>100.48635375198275</v>
      </c>
      <c r="U8" s="819">
        <f t="shared" si="1"/>
        <v>156.48000000000002</v>
      </c>
      <c r="V8" s="819">
        <f t="shared" si="2"/>
        <v>191.97635375198274</v>
      </c>
      <c r="W8" s="820">
        <f t="shared" si="3"/>
        <v>348.45635375198276</v>
      </c>
    </row>
    <row r="9" spans="1:23" ht="23.25" customHeight="1">
      <c r="A9" s="57"/>
      <c r="B9" s="58" t="s">
        <v>17</v>
      </c>
      <c r="C9" s="233">
        <v>229.17</v>
      </c>
      <c r="D9" s="642">
        <v>218.10378042900004</v>
      </c>
      <c r="E9" s="1210">
        <v>228.97331040880002</v>
      </c>
      <c r="F9" s="668"/>
      <c r="G9" s="234">
        <v>447.27378042900006</v>
      </c>
      <c r="H9" s="234">
        <f t="shared" si="0"/>
        <v>472.97331040880005</v>
      </c>
      <c r="I9" s="934">
        <v>920.2470908378001</v>
      </c>
      <c r="J9" s="813">
        <v>216.94806243484817</v>
      </c>
      <c r="K9" s="368">
        <v>201.0369149727815</v>
      </c>
      <c r="L9" s="372">
        <v>215.53897586796012</v>
      </c>
      <c r="M9" s="814">
        <v>224.87604672441023</v>
      </c>
      <c r="N9" s="177">
        <v>417.98497740762963</v>
      </c>
      <c r="O9" s="177">
        <v>440.41502259237035</v>
      </c>
      <c r="P9" s="392">
        <v>858.4</v>
      </c>
      <c r="Q9" s="940">
        <v>197.58</v>
      </c>
      <c r="R9" s="816">
        <v>185.64</v>
      </c>
      <c r="S9" s="817">
        <v>202.57</v>
      </c>
      <c r="T9" s="818">
        <v>227.4020220767001</v>
      </c>
      <c r="U9" s="819">
        <f t="shared" si="1"/>
        <v>383.22</v>
      </c>
      <c r="V9" s="819">
        <f t="shared" si="2"/>
        <v>429.9720220767001</v>
      </c>
      <c r="W9" s="820">
        <f t="shared" si="3"/>
        <v>813.1920220767001</v>
      </c>
    </row>
    <row r="10" spans="1:23" ht="23.25" customHeight="1">
      <c r="A10" s="59"/>
      <c r="B10" s="58" t="s">
        <v>25</v>
      </c>
      <c r="C10" s="233">
        <v>35.77</v>
      </c>
      <c r="D10" s="642">
        <v>41.914085907190014</v>
      </c>
      <c r="E10" s="1210">
        <v>38.879137776959986</v>
      </c>
      <c r="F10" s="668"/>
      <c r="G10" s="234">
        <v>77.68408590719001</v>
      </c>
      <c r="H10" s="234">
        <f t="shared" si="0"/>
        <v>79.87913777695998</v>
      </c>
      <c r="I10" s="934">
        <v>157.56322368415</v>
      </c>
      <c r="J10" s="813">
        <v>34.87916</v>
      </c>
      <c r="K10" s="368">
        <v>41.71158</v>
      </c>
      <c r="L10" s="372">
        <v>40.66892</v>
      </c>
      <c r="M10" s="814">
        <v>45.05934</v>
      </c>
      <c r="N10" s="177">
        <v>76.59073999999998</v>
      </c>
      <c r="O10" s="177">
        <v>85.72826</v>
      </c>
      <c r="P10" s="392">
        <v>162.319</v>
      </c>
      <c r="Q10" s="940">
        <v>32.43</v>
      </c>
      <c r="R10" s="816">
        <v>36.17</v>
      </c>
      <c r="S10" s="817">
        <v>32.25</v>
      </c>
      <c r="T10" s="818">
        <v>38.891160929549</v>
      </c>
      <c r="U10" s="819">
        <f t="shared" si="1"/>
        <v>68.6</v>
      </c>
      <c r="V10" s="819">
        <f t="shared" si="2"/>
        <v>71.141160929549</v>
      </c>
      <c r="W10" s="820">
        <f t="shared" si="3"/>
        <v>139.74116092954898</v>
      </c>
    </row>
    <row r="11" spans="1:23" ht="23.25" customHeight="1">
      <c r="A11" s="40"/>
      <c r="B11" s="60" t="s">
        <v>18</v>
      </c>
      <c r="C11" s="239">
        <v>85.66</v>
      </c>
      <c r="D11" s="644">
        <v>95.7049309081</v>
      </c>
      <c r="E11" s="1211">
        <v>78.3711369349</v>
      </c>
      <c r="F11" s="670"/>
      <c r="G11" s="240">
        <v>181.3649309081</v>
      </c>
      <c r="H11" s="240">
        <f t="shared" si="0"/>
        <v>174.3711369349</v>
      </c>
      <c r="I11" s="936">
        <v>355.736067843</v>
      </c>
      <c r="J11" s="829">
        <v>83.33517242686749</v>
      </c>
      <c r="K11" s="370">
        <v>96.94225872922972</v>
      </c>
      <c r="L11" s="374">
        <v>98.83624867236895</v>
      </c>
      <c r="M11" s="830">
        <v>100.41079147398575</v>
      </c>
      <c r="N11" s="181">
        <v>180.27743115609724</v>
      </c>
      <c r="O11" s="181">
        <v>199.2470401463547</v>
      </c>
      <c r="P11" s="394">
        <v>379.52447130245196</v>
      </c>
      <c r="Q11" s="942">
        <v>66.66</v>
      </c>
      <c r="R11" s="832">
        <v>76.43</v>
      </c>
      <c r="S11" s="833">
        <v>69.62</v>
      </c>
      <c r="T11" s="834">
        <v>75.23074811389998</v>
      </c>
      <c r="U11" s="835">
        <f t="shared" si="1"/>
        <v>143.09</v>
      </c>
      <c r="V11" s="835">
        <f t="shared" si="2"/>
        <v>144.85074811389998</v>
      </c>
      <c r="W11" s="836">
        <f t="shared" si="3"/>
        <v>287.9407481139</v>
      </c>
    </row>
    <row r="12" spans="1:23" ht="23.25" customHeight="1" thickBot="1">
      <c r="A12" s="61"/>
      <c r="B12" s="62" t="s">
        <v>19</v>
      </c>
      <c r="C12" s="236">
        <v>14.69</v>
      </c>
      <c r="D12" s="643">
        <v>13.772240510000028</v>
      </c>
      <c r="E12" s="1209">
        <v>17.560847609999975</v>
      </c>
      <c r="F12" s="669"/>
      <c r="G12" s="237">
        <v>28.46224051000003</v>
      </c>
      <c r="H12" s="237">
        <f t="shared" si="0"/>
        <v>32.560847609999975</v>
      </c>
      <c r="I12" s="935">
        <v>61.023088120000004</v>
      </c>
      <c r="J12" s="821">
        <v>16.780500380639584</v>
      </c>
      <c r="K12" s="369">
        <v>16.61733665747197</v>
      </c>
      <c r="L12" s="373">
        <v>16.7250750300908</v>
      </c>
      <c r="M12" s="822">
        <v>16.2117326026406</v>
      </c>
      <c r="N12" s="179">
        <v>33.397837038111554</v>
      </c>
      <c r="O12" s="179">
        <v>32.936807632731394</v>
      </c>
      <c r="P12" s="393">
        <v>66.33464467084295</v>
      </c>
      <c r="Q12" s="941">
        <v>16.59</v>
      </c>
      <c r="R12" s="824">
        <v>13.32</v>
      </c>
      <c r="S12" s="825">
        <v>14.24</v>
      </c>
      <c r="T12" s="826">
        <v>14.074075740000007</v>
      </c>
      <c r="U12" s="827">
        <f t="shared" si="1"/>
        <v>29.91</v>
      </c>
      <c r="V12" s="827">
        <f t="shared" si="2"/>
        <v>28.314075740000007</v>
      </c>
      <c r="W12" s="828">
        <f t="shared" si="3"/>
        <v>58.22407574</v>
      </c>
    </row>
    <row r="13" spans="1:23" ht="23.25" customHeight="1" thickBot="1" thickTop="1">
      <c r="A13" s="66" t="s">
        <v>20</v>
      </c>
      <c r="B13" s="67"/>
      <c r="C13" s="242">
        <v>778.55</v>
      </c>
      <c r="D13" s="367">
        <v>830.9248165937714</v>
      </c>
      <c r="E13" s="1212">
        <v>820.0144799319344</v>
      </c>
      <c r="F13" s="671"/>
      <c r="G13" s="243">
        <v>1609.4748165937715</v>
      </c>
      <c r="H13" s="243">
        <f t="shared" si="0"/>
        <v>1710.529293004897</v>
      </c>
      <c r="I13" s="937">
        <v>3320.0041095986685</v>
      </c>
      <c r="J13" s="837">
        <v>813.0584942378691</v>
      </c>
      <c r="K13" s="371">
        <v>829.1546188534007</v>
      </c>
      <c r="L13" s="375">
        <v>870.3310125077763</v>
      </c>
      <c r="M13" s="838">
        <v>882.4253970241471</v>
      </c>
      <c r="N13" s="183">
        <v>1642.2131130912699</v>
      </c>
      <c r="O13" s="183">
        <v>1752.7564095319235</v>
      </c>
      <c r="P13" s="395">
        <v>3394.9695226231934</v>
      </c>
      <c r="Q13" s="840">
        <f>SUM(Q6:Q7)</f>
        <v>718.13</v>
      </c>
      <c r="R13" s="840">
        <f>SUM(R6:R7)</f>
        <v>750.8199999999999</v>
      </c>
      <c r="S13" s="841">
        <f>SUM(S6:S7)</f>
        <v>753.6400000000001</v>
      </c>
      <c r="T13" s="842">
        <f>SUM(T6:T7)</f>
        <v>833.0873737721317</v>
      </c>
      <c r="U13" s="843">
        <f t="shared" si="1"/>
        <v>1468.9499999999998</v>
      </c>
      <c r="V13" s="843">
        <f t="shared" si="2"/>
        <v>1586.7273737721318</v>
      </c>
      <c r="W13" s="844">
        <f t="shared" si="3"/>
        <v>3055.6773737721314</v>
      </c>
    </row>
    <row r="14" spans="1:23" ht="10.5" customHeight="1" thickBot="1">
      <c r="A14" s="71"/>
      <c r="B14" s="341"/>
      <c r="C14" s="342"/>
      <c r="D14" s="342"/>
      <c r="E14" s="342"/>
      <c r="F14" s="342"/>
      <c r="G14" s="342"/>
      <c r="H14" s="342"/>
      <c r="I14" s="342"/>
      <c r="J14" s="944"/>
      <c r="K14" s="908"/>
      <c r="L14" s="908"/>
      <c r="M14" s="908"/>
      <c r="N14" s="908"/>
      <c r="O14" s="908"/>
      <c r="P14" s="945"/>
      <c r="Q14" s="845"/>
      <c r="R14" s="346"/>
      <c r="S14" s="346"/>
      <c r="T14" s="346"/>
      <c r="U14" s="346"/>
      <c r="V14" s="346"/>
      <c r="W14" s="346"/>
    </row>
    <row r="15" spans="1:23" ht="23.25" customHeight="1" thickBot="1">
      <c r="A15" s="1436" t="s">
        <v>21</v>
      </c>
      <c r="B15" s="1438"/>
      <c r="C15" s="229" t="s">
        <v>86</v>
      </c>
      <c r="D15" s="396" t="s">
        <v>104</v>
      </c>
      <c r="E15" s="585" t="s">
        <v>88</v>
      </c>
      <c r="F15" s="232" t="s">
        <v>74</v>
      </c>
      <c r="G15" s="231" t="s">
        <v>107</v>
      </c>
      <c r="H15" s="231" t="s">
        <v>89</v>
      </c>
      <c r="I15" s="933" t="s">
        <v>90</v>
      </c>
      <c r="J15" s="175" t="s">
        <v>115</v>
      </c>
      <c r="K15" s="14" t="s">
        <v>116</v>
      </c>
      <c r="L15" s="378" t="s">
        <v>117</v>
      </c>
      <c r="M15" s="14" t="s">
        <v>118</v>
      </c>
      <c r="N15" s="13" t="s">
        <v>119</v>
      </c>
      <c r="O15" s="13" t="s">
        <v>120</v>
      </c>
      <c r="P15" s="157" t="s">
        <v>121</v>
      </c>
      <c r="Q15" s="9" t="s">
        <v>86</v>
      </c>
      <c r="R15" s="10" t="s">
        <v>104</v>
      </c>
      <c r="S15" s="391" t="s">
        <v>122</v>
      </c>
      <c r="T15" s="846" t="s">
        <v>123</v>
      </c>
      <c r="U15" s="8" t="s">
        <v>124</v>
      </c>
      <c r="V15" s="8" t="s">
        <v>125</v>
      </c>
      <c r="W15" s="493" t="s">
        <v>126</v>
      </c>
    </row>
    <row r="16" spans="1:23" ht="23.25" customHeight="1" thickTop="1">
      <c r="A16" s="73" t="s">
        <v>7</v>
      </c>
      <c r="B16" s="589"/>
      <c r="C16" s="245">
        <v>106.5</v>
      </c>
      <c r="D16" s="645">
        <v>139.76</v>
      </c>
      <c r="E16" s="1213">
        <v>130.51</v>
      </c>
      <c r="F16" s="672"/>
      <c r="G16" s="246">
        <v>246.26</v>
      </c>
      <c r="H16" s="246">
        <f>I16-G16</f>
        <v>293.74</v>
      </c>
      <c r="I16" s="938">
        <v>540</v>
      </c>
      <c r="J16" s="203">
        <v>136.71957304794944</v>
      </c>
      <c r="K16" s="376">
        <v>149.27043939688022</v>
      </c>
      <c r="L16" s="379">
        <v>176.39</v>
      </c>
      <c r="M16" s="847">
        <v>183.25</v>
      </c>
      <c r="N16" s="204">
        <f>SUM(J16:K16)</f>
        <v>285.99001244482963</v>
      </c>
      <c r="O16" s="204">
        <f>SUM(L16:M16)</f>
        <v>359.64</v>
      </c>
      <c r="P16" s="420">
        <f>N16+O16</f>
        <v>645.6300124448296</v>
      </c>
      <c r="Q16" s="943">
        <v>113.03</v>
      </c>
      <c r="R16" s="849">
        <v>112.04</v>
      </c>
      <c r="S16" s="850">
        <v>127.09</v>
      </c>
      <c r="T16" s="851">
        <v>132.86</v>
      </c>
      <c r="U16" s="852">
        <f>SUM(Q16:R16)</f>
        <v>225.07</v>
      </c>
      <c r="V16" s="852">
        <f>SUM(S16:T16)</f>
        <v>259.95000000000005</v>
      </c>
      <c r="W16" s="853">
        <f>U16+V16</f>
        <v>485.02000000000004</v>
      </c>
    </row>
    <row r="17" spans="1:23" ht="23.25" customHeight="1" thickBot="1">
      <c r="A17" s="590" t="s">
        <v>39</v>
      </c>
      <c r="B17" s="591"/>
      <c r="C17" s="586">
        <f>C16/C13</f>
        <v>0.1367927557639201</v>
      </c>
      <c r="D17" s="646">
        <f>D16/D13</f>
        <v>0.16819812961288275</v>
      </c>
      <c r="E17" s="1214">
        <f>E16/E13</f>
        <v>0.15915572614136403</v>
      </c>
      <c r="F17" s="673"/>
      <c r="G17" s="423">
        <f>G16/G13</f>
        <v>0.1530064325710761</v>
      </c>
      <c r="H17" s="423">
        <f>H16/H13</f>
        <v>0.17172462418576018</v>
      </c>
      <c r="I17" s="939">
        <f>I16/I13</f>
        <v>0.16265040107594225</v>
      </c>
      <c r="J17" s="582">
        <f aca="true" t="shared" si="4" ref="J17:O17">J16/J13</f>
        <v>0.1681546580189231</v>
      </c>
      <c r="K17" s="583">
        <f t="shared" si="4"/>
        <v>0.18002726632977015</v>
      </c>
      <c r="L17" s="584">
        <f t="shared" si="4"/>
        <v>0.20267001573544866</v>
      </c>
      <c r="M17" s="422">
        <f t="shared" si="4"/>
        <v>0.20766628047876265</v>
      </c>
      <c r="N17" s="421">
        <f t="shared" si="4"/>
        <v>0.17414914676115795</v>
      </c>
      <c r="O17" s="421">
        <f t="shared" si="4"/>
        <v>0.2051853857411039</v>
      </c>
      <c r="P17" s="422">
        <f aca="true" t="shared" si="5" ref="P17:W17">P16/P13</f>
        <v>0.1901725503402959</v>
      </c>
      <c r="Q17" s="416">
        <f t="shared" si="5"/>
        <v>0.15739490064473008</v>
      </c>
      <c r="R17" s="150">
        <f t="shared" si="5"/>
        <v>0.14922351562291897</v>
      </c>
      <c r="S17" s="151">
        <f t="shared" si="5"/>
        <v>0.16863489199087095</v>
      </c>
      <c r="T17" s="152">
        <f t="shared" si="5"/>
        <v>0.15947907048263613</v>
      </c>
      <c r="U17" s="150">
        <f t="shared" si="5"/>
        <v>0.15321828516967903</v>
      </c>
      <c r="V17" s="151">
        <f t="shared" si="5"/>
        <v>0.16382776543523045</v>
      </c>
      <c r="W17" s="151">
        <f t="shared" si="5"/>
        <v>0.1587274900691689</v>
      </c>
    </row>
    <row r="18" spans="17:23" ht="20.25" customHeight="1" thickBot="1">
      <c r="Q18" s="227"/>
      <c r="R18" s="227"/>
      <c r="S18" s="227"/>
      <c r="T18" s="227"/>
      <c r="U18" s="227"/>
      <c r="V18" s="227"/>
      <c r="W18" s="228" t="s">
        <v>23</v>
      </c>
    </row>
    <row r="19" spans="8:23" ht="23.25" customHeight="1">
      <c r="H19" s="76"/>
      <c r="I19" s="77"/>
      <c r="J19" s="1398" t="s">
        <v>191</v>
      </c>
      <c r="K19" s="1428"/>
      <c r="L19" s="1428"/>
      <c r="M19" s="1428"/>
      <c r="N19" s="1428"/>
      <c r="O19" s="1428"/>
      <c r="P19" s="1429"/>
      <c r="Q19" s="1403" t="s">
        <v>192</v>
      </c>
      <c r="R19" s="1403"/>
      <c r="S19" s="1403"/>
      <c r="T19" s="1403"/>
      <c r="U19" s="1403"/>
      <c r="V19" s="1403"/>
      <c r="W19" s="1402"/>
    </row>
    <row r="20" spans="8:23" ht="23.25" customHeight="1" thickBot="1">
      <c r="H20" s="1433" t="s">
        <v>61</v>
      </c>
      <c r="I20" s="1439"/>
      <c r="J20" s="1410"/>
      <c r="K20" s="1411"/>
      <c r="L20" s="1411"/>
      <c r="M20" s="1411"/>
      <c r="N20" s="1411"/>
      <c r="O20" s="1411"/>
      <c r="P20" s="1399"/>
      <c r="Q20" s="1404"/>
      <c r="R20" s="1404"/>
      <c r="S20" s="1417"/>
      <c r="T20" s="1404"/>
      <c r="U20" s="1404"/>
      <c r="V20" s="1417"/>
      <c r="W20" s="1418"/>
    </row>
    <row r="21" spans="2:23" ht="23.25" customHeight="1" thickBot="1">
      <c r="B21" s="1311"/>
      <c r="H21" s="1408" t="s">
        <v>13</v>
      </c>
      <c r="I21" s="1435"/>
      <c r="J21" s="250" t="s">
        <v>91</v>
      </c>
      <c r="K21" s="156" t="s">
        <v>92</v>
      </c>
      <c r="L21" s="397" t="s">
        <v>93</v>
      </c>
      <c r="M21" s="156" t="s">
        <v>94</v>
      </c>
      <c r="N21" s="13" t="s">
        <v>95</v>
      </c>
      <c r="O21" s="13" t="s">
        <v>96</v>
      </c>
      <c r="P21" s="157" t="s">
        <v>97</v>
      </c>
      <c r="Q21" s="6" t="s">
        <v>98</v>
      </c>
      <c r="R21" s="2" t="s">
        <v>92</v>
      </c>
      <c r="S21" s="366" t="s">
        <v>99</v>
      </c>
      <c r="T21" s="7" t="s">
        <v>100</v>
      </c>
      <c r="U21" s="8" t="s">
        <v>101</v>
      </c>
      <c r="V21" s="8" t="s">
        <v>102</v>
      </c>
      <c r="W21" s="8" t="s">
        <v>103</v>
      </c>
    </row>
    <row r="22" spans="2:23" ht="23.25" customHeight="1" thickTop="1">
      <c r="B22" s="1311"/>
      <c r="H22" s="42" t="s">
        <v>14</v>
      </c>
      <c r="I22" s="78"/>
      <c r="J22" s="251">
        <f>C6/J6</f>
        <v>0.8677900994501966</v>
      </c>
      <c r="K22" s="252">
        <f>D6/K6</f>
        <v>0.9700288503195731</v>
      </c>
      <c r="L22" s="971">
        <f>E6/L6</f>
        <v>0.9075515858075853</v>
      </c>
      <c r="M22" s="663"/>
      <c r="N22" s="253">
        <v>0.9197219822667418</v>
      </c>
      <c r="O22" s="253">
        <f aca="true" t="shared" si="6" ref="O22:O29">H6/O6</f>
        <v>0.9681640224734571</v>
      </c>
      <c r="P22" s="253">
        <f aca="true" t="shared" si="7" ref="P22:P29">I6/P6</f>
        <v>0.9448119791804854</v>
      </c>
      <c r="Q22" s="79">
        <f>C6/Q6</f>
        <v>0.9653414264036418</v>
      </c>
      <c r="R22" s="80">
        <f>D6/R6</f>
        <v>1.0248213287481018</v>
      </c>
      <c r="S22" s="1218">
        <f aca="true" t="shared" si="8" ref="S22:S29">E6/S6</f>
        <v>1.0591675548340962</v>
      </c>
      <c r="T22" s="663"/>
      <c r="U22" s="81">
        <v>0.9963204521066424</v>
      </c>
      <c r="V22" s="81">
        <f aca="true" t="shared" si="9" ref="V22:V29">H6/V6</f>
        <v>1.075515983187541</v>
      </c>
      <c r="W22" s="81">
        <f aca="true" t="shared" si="10" ref="W22:W29">I6/W6</f>
        <v>1.0368412321616574</v>
      </c>
    </row>
    <row r="23" spans="8:23" ht="23.25" customHeight="1" thickBot="1">
      <c r="H23" s="47" t="s">
        <v>15</v>
      </c>
      <c r="I23" s="82"/>
      <c r="J23" s="254">
        <f aca="true" t="shared" si="11" ref="J23:J29">C7/J7</f>
        <v>1.0312456566829518</v>
      </c>
      <c r="K23" s="255">
        <f aca="true" t="shared" si="12" ref="K23:K29">D7/K7</f>
        <v>1.029084814388597</v>
      </c>
      <c r="L23" s="1215">
        <f aca="true" t="shared" si="13" ref="L23:L29">E7/L7</f>
        <v>0.9717590928244064</v>
      </c>
      <c r="M23" s="674"/>
      <c r="N23" s="256">
        <v>1.0301601107782845</v>
      </c>
      <c r="O23" s="256">
        <f t="shared" si="6"/>
        <v>0.9824160756379935</v>
      </c>
      <c r="P23" s="256">
        <f t="shared" si="7"/>
        <v>1.0055769319262715</v>
      </c>
      <c r="Q23" s="83">
        <f aca="true" t="shared" si="14" ref="Q23:Q28">C7/Q7</f>
        <v>1.1848544888454315</v>
      </c>
      <c r="R23" s="84">
        <f aca="true" t="shared" si="15" ref="R23:R29">D7/R7</f>
        <v>1.1813610861604877</v>
      </c>
      <c r="S23" s="1219">
        <f t="shared" si="8"/>
        <v>1.1122758852989425</v>
      </c>
      <c r="T23" s="674"/>
      <c r="U23" s="85">
        <v>1.183098755539023</v>
      </c>
      <c r="V23" s="85">
        <f t="shared" si="9"/>
        <v>1.080108908467555</v>
      </c>
      <c r="W23" s="85">
        <f t="shared" si="10"/>
        <v>1.128948551905506</v>
      </c>
    </row>
    <row r="24" spans="8:23" ht="23.25" customHeight="1" thickTop="1">
      <c r="H24" s="52"/>
      <c r="I24" s="86" t="s">
        <v>16</v>
      </c>
      <c r="J24" s="257">
        <f t="shared" si="11"/>
        <v>1.0063933256488935</v>
      </c>
      <c r="K24" s="258">
        <f t="shared" si="12"/>
        <v>0.9991927432012286</v>
      </c>
      <c r="L24" s="381">
        <f t="shared" si="13"/>
        <v>0.9460270953010116</v>
      </c>
      <c r="M24" s="665"/>
      <c r="N24" s="259">
        <v>1.0027951116689722</v>
      </c>
      <c r="O24" s="259">
        <f t="shared" si="6"/>
        <v>0.9061973797441932</v>
      </c>
      <c r="P24" s="259">
        <f t="shared" si="7"/>
        <v>0.9538624708977617</v>
      </c>
      <c r="Q24" s="87">
        <f t="shared" si="14"/>
        <v>1.2628366724160807</v>
      </c>
      <c r="R24" s="88">
        <f t="shared" si="15"/>
        <v>1.1637285161921918</v>
      </c>
      <c r="S24" s="974">
        <f t="shared" si="8"/>
        <v>1.010359243003687</v>
      </c>
      <c r="T24" s="665"/>
      <c r="U24" s="89">
        <v>1.2114648514081585</v>
      </c>
      <c r="V24" s="89">
        <f t="shared" si="9"/>
        <v>0.9160743796216265</v>
      </c>
      <c r="W24" s="89">
        <f t="shared" si="10"/>
        <v>1.0487242811873647</v>
      </c>
    </row>
    <row r="25" spans="8:23" ht="23.25" customHeight="1">
      <c r="H25" s="57"/>
      <c r="I25" s="90" t="s">
        <v>17</v>
      </c>
      <c r="J25" s="257">
        <f t="shared" si="11"/>
        <v>1.0563357765355577</v>
      </c>
      <c r="K25" s="258">
        <f t="shared" si="12"/>
        <v>1.0848941870130133</v>
      </c>
      <c r="L25" s="381">
        <f t="shared" si="13"/>
        <v>1.062329026510128</v>
      </c>
      <c r="M25" s="665"/>
      <c r="N25" s="259">
        <v>1.0700714250617847</v>
      </c>
      <c r="O25" s="259">
        <f t="shared" si="6"/>
        <v>1.073926378861432</v>
      </c>
      <c r="P25" s="259">
        <f t="shared" si="7"/>
        <v>1.0720492670524233</v>
      </c>
      <c r="Q25" s="87">
        <f t="shared" si="14"/>
        <v>1.1598846037048283</v>
      </c>
      <c r="R25" s="88">
        <f t="shared" si="15"/>
        <v>1.1748749215093732</v>
      </c>
      <c r="S25" s="974">
        <f t="shared" si="8"/>
        <v>1.1303416616912674</v>
      </c>
      <c r="T25" s="665"/>
      <c r="U25" s="89">
        <v>1.1671462356583686</v>
      </c>
      <c r="V25" s="89">
        <f t="shared" si="9"/>
        <v>1.1000095032332806</v>
      </c>
      <c r="W25" s="89">
        <f t="shared" si="10"/>
        <v>1.1316479574992713</v>
      </c>
    </row>
    <row r="26" spans="8:23" ht="23.25" customHeight="1">
      <c r="H26" s="59"/>
      <c r="I26" s="90" t="s">
        <v>25</v>
      </c>
      <c r="J26" s="257">
        <f t="shared" si="11"/>
        <v>1.0255407527016134</v>
      </c>
      <c r="K26" s="258">
        <f t="shared" si="12"/>
        <v>1.004854908569515</v>
      </c>
      <c r="L26" s="381">
        <f t="shared" si="13"/>
        <v>0.9559914002378226</v>
      </c>
      <c r="M26" s="665"/>
      <c r="N26" s="259">
        <v>1.0142751709565676</v>
      </c>
      <c r="O26" s="259">
        <f t="shared" si="6"/>
        <v>0.931771364273111</v>
      </c>
      <c r="P26" s="259">
        <f t="shared" si="7"/>
        <v>0.9707010496870361</v>
      </c>
      <c r="Q26" s="87">
        <f t="shared" si="14"/>
        <v>1.102991057662658</v>
      </c>
      <c r="R26" s="88">
        <f t="shared" si="15"/>
        <v>1.1588080151282834</v>
      </c>
      <c r="S26" s="974">
        <f t="shared" si="8"/>
        <v>1.2055546597506972</v>
      </c>
      <c r="T26" s="665"/>
      <c r="U26" s="89">
        <v>1.132421077364286</v>
      </c>
      <c r="V26" s="89">
        <f t="shared" si="9"/>
        <v>1.1228258961934032</v>
      </c>
      <c r="W26" s="89">
        <f t="shared" si="10"/>
        <v>1.1275362436954854</v>
      </c>
    </row>
    <row r="27" spans="8:23" ht="23.25" customHeight="1">
      <c r="H27" s="40"/>
      <c r="I27" s="91" t="s">
        <v>18</v>
      </c>
      <c r="J27" s="257">
        <f t="shared" si="11"/>
        <v>1.027897315208326</v>
      </c>
      <c r="K27" s="258">
        <f t="shared" si="12"/>
        <v>0.9872364453093081</v>
      </c>
      <c r="L27" s="381">
        <f t="shared" si="13"/>
        <v>0.7929392099318895</v>
      </c>
      <c r="M27" s="665"/>
      <c r="N27" s="259">
        <v>1.0060323676958827</v>
      </c>
      <c r="O27" s="259">
        <f t="shared" si="6"/>
        <v>0.875150450449942</v>
      </c>
      <c r="P27" s="259">
        <f t="shared" si="7"/>
        <v>0.9373205016851353</v>
      </c>
      <c r="Q27" s="87">
        <f t="shared" si="14"/>
        <v>1.285028502850285</v>
      </c>
      <c r="R27" s="88">
        <f t="shared" si="15"/>
        <v>1.2521906438322647</v>
      </c>
      <c r="S27" s="974">
        <f t="shared" si="8"/>
        <v>1.1256986057871299</v>
      </c>
      <c r="T27" s="665"/>
      <c r="U27" s="89">
        <v>1.267488510085261</v>
      </c>
      <c r="V27" s="89">
        <f t="shared" si="9"/>
        <v>1.2037986631438544</v>
      </c>
      <c r="W27" s="89">
        <f t="shared" si="10"/>
        <v>1.2354488559649168</v>
      </c>
    </row>
    <row r="28" spans="8:23" ht="23.25" customHeight="1" thickBot="1">
      <c r="H28" s="61"/>
      <c r="I28" s="92" t="s">
        <v>19</v>
      </c>
      <c r="J28" s="261">
        <f t="shared" si="11"/>
        <v>0.8754208555633127</v>
      </c>
      <c r="K28" s="262">
        <f t="shared" si="12"/>
        <v>0.8287874762293723</v>
      </c>
      <c r="L28" s="1216">
        <f t="shared" si="13"/>
        <v>1.0499712305269484</v>
      </c>
      <c r="M28" s="675"/>
      <c r="N28" s="263">
        <v>0.8522180785995415</v>
      </c>
      <c r="O28" s="263">
        <f t="shared" si="6"/>
        <v>0.988585414016937</v>
      </c>
      <c r="P28" s="263">
        <f t="shared" si="7"/>
        <v>0.9199278660917044</v>
      </c>
      <c r="Q28" s="93">
        <f t="shared" si="14"/>
        <v>0.8854731766124171</v>
      </c>
      <c r="R28" s="94">
        <f t="shared" si="15"/>
        <v>1.0339519902402423</v>
      </c>
      <c r="S28" s="1220">
        <f t="shared" si="8"/>
        <v>1.2332055905898858</v>
      </c>
      <c r="T28" s="675"/>
      <c r="U28" s="95">
        <v>0.951596138749583</v>
      </c>
      <c r="V28" s="95">
        <f t="shared" si="9"/>
        <v>1.1499880098152186</v>
      </c>
      <c r="W28" s="95">
        <f t="shared" si="10"/>
        <v>1.0480731096960476</v>
      </c>
    </row>
    <row r="29" spans="8:23" ht="23.25" customHeight="1" thickBot="1" thickTop="1">
      <c r="H29" s="66" t="s">
        <v>20</v>
      </c>
      <c r="I29" s="75"/>
      <c r="J29" s="264">
        <f t="shared" si="11"/>
        <v>0.9575571813314414</v>
      </c>
      <c r="K29" s="265">
        <f t="shared" si="12"/>
        <v>1.0021349428684587</v>
      </c>
      <c r="L29" s="1217">
        <f t="shared" si="13"/>
        <v>0.9421869014745785</v>
      </c>
      <c r="M29" s="676"/>
      <c r="N29" s="266">
        <v>0.9800645261954629</v>
      </c>
      <c r="O29" s="266">
        <f t="shared" si="6"/>
        <v>0.9759081659622609</v>
      </c>
      <c r="P29" s="266">
        <f t="shared" si="7"/>
        <v>0.9779186786435121</v>
      </c>
      <c r="Q29" s="96">
        <f>C13/Q13</f>
        <v>1.0841351844373581</v>
      </c>
      <c r="R29" s="97">
        <f t="shared" si="15"/>
        <v>1.106689774638091</v>
      </c>
      <c r="S29" s="1221">
        <f t="shared" si="8"/>
        <v>1.088071864460398</v>
      </c>
      <c r="T29" s="676"/>
      <c r="U29" s="98">
        <v>1.0956634443607827</v>
      </c>
      <c r="V29" s="98">
        <f t="shared" si="9"/>
        <v>1.0780234344469968</v>
      </c>
      <c r="W29" s="98">
        <f t="shared" si="10"/>
        <v>1.0865034830232208</v>
      </c>
    </row>
    <row r="30" spans="8:23" ht="9.75" customHeight="1" thickBot="1">
      <c r="H30" s="71"/>
      <c r="I30" s="71"/>
      <c r="J30" s="267"/>
      <c r="K30" s="267"/>
      <c r="L30" s="267"/>
      <c r="M30" s="267"/>
      <c r="N30" s="267"/>
      <c r="O30" s="267"/>
      <c r="P30" s="267"/>
      <c r="Q30" s="12"/>
      <c r="R30" s="12"/>
      <c r="S30" s="12"/>
      <c r="T30" s="12"/>
      <c r="U30" s="12"/>
      <c r="V30" s="12"/>
      <c r="W30" s="12"/>
    </row>
    <row r="31" spans="8:23" ht="23.25" customHeight="1" thickBot="1">
      <c r="H31" s="1436" t="s">
        <v>21</v>
      </c>
      <c r="I31" s="1437"/>
      <c r="J31" s="175" t="s">
        <v>91</v>
      </c>
      <c r="K31" s="14" t="s">
        <v>92</v>
      </c>
      <c r="L31" s="378" t="s">
        <v>93</v>
      </c>
      <c r="M31" s="14" t="s">
        <v>94</v>
      </c>
      <c r="N31" s="13" t="s">
        <v>95</v>
      </c>
      <c r="O31" s="13" t="s">
        <v>96</v>
      </c>
      <c r="P31" s="157" t="s">
        <v>97</v>
      </c>
      <c r="Q31" s="492" t="s">
        <v>98</v>
      </c>
      <c r="R31" s="10" t="s">
        <v>92</v>
      </c>
      <c r="S31" s="391" t="s">
        <v>99</v>
      </c>
      <c r="T31" s="493" t="s">
        <v>100</v>
      </c>
      <c r="U31" s="8" t="s">
        <v>101</v>
      </c>
      <c r="V31" s="8" t="s">
        <v>102</v>
      </c>
      <c r="W31" s="8" t="s">
        <v>103</v>
      </c>
    </row>
    <row r="32" spans="8:23" ht="23.25" customHeight="1" thickBot="1" thickTop="1">
      <c r="H32" s="351" t="s">
        <v>7</v>
      </c>
      <c r="I32" s="352"/>
      <c r="J32" s="353">
        <f>C16/J16</f>
        <v>0.7789667391855369</v>
      </c>
      <c r="K32" s="636">
        <f>D16/K16</f>
        <v>0.9362871883052888</v>
      </c>
      <c r="L32" s="1222">
        <f>E16/L16</f>
        <v>0.7398945518453427</v>
      </c>
      <c r="M32" s="677"/>
      <c r="N32" s="354">
        <f>G16/N16</f>
        <v>0.8610790212385687</v>
      </c>
      <c r="O32" s="354">
        <f>H16/O16</f>
        <v>0.8167612056500946</v>
      </c>
      <c r="P32" s="354">
        <f>I16/P16</f>
        <v>0.8363923448279041</v>
      </c>
      <c r="Q32" s="410">
        <f>C16/Q16</f>
        <v>0.9422277271520835</v>
      </c>
      <c r="R32" s="639">
        <f>D16/R16</f>
        <v>1.247411638700464</v>
      </c>
      <c r="S32" s="1223">
        <f>E16/S16</f>
        <v>1.0269100637343613</v>
      </c>
      <c r="T32" s="677"/>
      <c r="U32" s="356">
        <f>G16/U16</f>
        <v>1.094148487137335</v>
      </c>
      <c r="V32" s="356">
        <f>H16/V16</f>
        <v>1.129986535872283</v>
      </c>
      <c r="W32" s="356">
        <f>I16/W16</f>
        <v>1.1133561502618448</v>
      </c>
    </row>
  </sheetData>
  <mergeCells count="19">
    <mergeCell ref="A5:B5"/>
    <mergeCell ref="A15:B15"/>
    <mergeCell ref="H20:I20"/>
    <mergeCell ref="Q19:W19"/>
    <mergeCell ref="Q20:W20"/>
    <mergeCell ref="H21:I21"/>
    <mergeCell ref="H31:I31"/>
    <mergeCell ref="Q4:W4"/>
    <mergeCell ref="Q2:W2"/>
    <mergeCell ref="J19:P19"/>
    <mergeCell ref="J20:P20"/>
    <mergeCell ref="J2:P2"/>
    <mergeCell ref="J3:P3"/>
    <mergeCell ref="C4:I4"/>
    <mergeCell ref="J4:P4"/>
    <mergeCell ref="A3:B3"/>
    <mergeCell ref="Q3:W3"/>
    <mergeCell ref="C2:I2"/>
    <mergeCell ref="C3:I3"/>
  </mergeCells>
  <printOptions/>
  <pageMargins left="0.35433070866141736" right="0.2755905511811024" top="0.5118110236220472" bottom="0.1968503937007874" header="0.5118110236220472" footer="0.35433070866141736"/>
  <pageSetup horizontalDpi="600" verticalDpi="600" orientation="landscape" paperSize="9" scale="70" r:id="rId2"/>
  <headerFooter alignWithMargins="0">
    <oddFooter>&amp;C&amp;P/&amp;N</oddFooter>
  </headerFooter>
  <ignoredErrors>
    <ignoredError sqref="T13 U6 U7:U12 V6 Q13:S13 V13:V15 N16:X16 V7:V12" formulaRange="1"/>
  </ignoredErrors>
  <drawing r:id="rId1"/>
</worksheet>
</file>

<file path=xl/worksheets/sheet4.xml><?xml version="1.0" encoding="utf-8"?>
<worksheet xmlns="http://schemas.openxmlformats.org/spreadsheetml/2006/main" xmlns:r="http://schemas.openxmlformats.org/officeDocument/2006/relationships">
  <dimension ref="A1:W32"/>
  <sheetViews>
    <sheetView zoomScale="60" zoomScaleNormal="60" workbookViewId="0" topLeftCell="A1">
      <selection activeCell="A13" sqref="A13"/>
    </sheetView>
  </sheetViews>
  <sheetFormatPr defaultColWidth="9.00390625" defaultRowHeight="13.5"/>
  <cols>
    <col min="1" max="23" width="8.625" style="39" customWidth="1"/>
    <col min="24" max="16384" width="9.00390625" style="39" customWidth="1"/>
  </cols>
  <sheetData>
    <row r="1" spans="1:23" s="37" customFormat="1" ht="14.25" thickBot="1">
      <c r="A1" s="35"/>
      <c r="B1" s="35"/>
      <c r="C1" s="35"/>
      <c r="D1" s="35"/>
      <c r="E1" s="35"/>
      <c r="F1" s="35"/>
      <c r="G1" s="35"/>
      <c r="H1" s="35"/>
      <c r="I1" s="35"/>
      <c r="J1" s="35"/>
      <c r="K1" s="35"/>
      <c r="L1" s="35"/>
      <c r="M1" s="35"/>
      <c r="N1" s="35"/>
      <c r="O1" s="35"/>
      <c r="P1" s="35"/>
      <c r="Q1" s="35"/>
      <c r="R1" s="35"/>
      <c r="S1" s="35"/>
      <c r="T1" s="35"/>
      <c r="U1" s="35"/>
      <c r="V1" s="35"/>
      <c r="W1" s="36" t="s">
        <v>0</v>
      </c>
    </row>
    <row r="2" spans="1:23" ht="15.75">
      <c r="A2" s="15"/>
      <c r="B2" s="38"/>
      <c r="C2" s="1425" t="s">
        <v>108</v>
      </c>
      <c r="D2" s="1426"/>
      <c r="E2" s="1426"/>
      <c r="F2" s="1426"/>
      <c r="G2" s="1426"/>
      <c r="H2" s="1426"/>
      <c r="I2" s="1427"/>
      <c r="J2" s="1419" t="s">
        <v>108</v>
      </c>
      <c r="K2" s="1420"/>
      <c r="L2" s="1420"/>
      <c r="M2" s="1420"/>
      <c r="N2" s="1420"/>
      <c r="O2" s="1420"/>
      <c r="P2" s="1421"/>
      <c r="Q2" s="1413" t="s">
        <v>110</v>
      </c>
      <c r="R2" s="1413"/>
      <c r="S2" s="1413"/>
      <c r="T2" s="1413"/>
      <c r="U2" s="1413"/>
      <c r="V2" s="1413"/>
      <c r="W2" s="1414"/>
    </row>
    <row r="3" spans="1:23" ht="17.25" customHeight="1">
      <c r="A3" s="1433" t="s">
        <v>62</v>
      </c>
      <c r="B3" s="1434"/>
      <c r="C3" s="1405" t="s">
        <v>188</v>
      </c>
      <c r="D3" s="1406"/>
      <c r="E3" s="1406"/>
      <c r="F3" s="1406"/>
      <c r="G3" s="1406"/>
      <c r="H3" s="1406"/>
      <c r="I3" s="1407"/>
      <c r="J3" s="1422" t="s">
        <v>73</v>
      </c>
      <c r="K3" s="1423"/>
      <c r="L3" s="1423"/>
      <c r="M3" s="1423"/>
      <c r="N3" s="1423"/>
      <c r="O3" s="1423"/>
      <c r="P3" s="1424"/>
      <c r="Q3" s="1417" t="s">
        <v>1</v>
      </c>
      <c r="R3" s="1417"/>
      <c r="S3" s="1417"/>
      <c r="T3" s="1417"/>
      <c r="U3" s="1417"/>
      <c r="V3" s="1417"/>
      <c r="W3" s="1418"/>
    </row>
    <row r="4" spans="1:23" ht="15.75" customHeight="1" thickBot="1">
      <c r="A4" s="40"/>
      <c r="B4" s="41"/>
      <c r="C4" s="1405" t="s">
        <v>189</v>
      </c>
      <c r="D4" s="1406"/>
      <c r="E4" s="1406"/>
      <c r="F4" s="1406"/>
      <c r="G4" s="1406"/>
      <c r="H4" s="1406"/>
      <c r="I4" s="1407"/>
      <c r="J4" s="1430" t="s">
        <v>109</v>
      </c>
      <c r="K4" s="1431"/>
      <c r="L4" s="1431"/>
      <c r="M4" s="1431"/>
      <c r="N4" s="1423"/>
      <c r="O4" s="1423"/>
      <c r="P4" s="1432"/>
      <c r="Q4" s="1400"/>
      <c r="R4" s="1400"/>
      <c r="S4" s="1401"/>
      <c r="T4" s="1400"/>
      <c r="U4" s="1400"/>
      <c r="V4" s="1401"/>
      <c r="W4" s="1402"/>
    </row>
    <row r="5" spans="1:23" ht="15" thickBot="1">
      <c r="A5" s="1408" t="s">
        <v>13</v>
      </c>
      <c r="B5" s="1409"/>
      <c r="C5" s="229" t="s">
        <v>86</v>
      </c>
      <c r="D5" s="396" t="s">
        <v>104</v>
      </c>
      <c r="E5" s="364" t="s">
        <v>190</v>
      </c>
      <c r="F5" s="630" t="s">
        <v>74</v>
      </c>
      <c r="G5" s="231" t="s">
        <v>107</v>
      </c>
      <c r="H5" s="231" t="s">
        <v>89</v>
      </c>
      <c r="I5" s="232" t="s">
        <v>90</v>
      </c>
      <c r="J5" s="250" t="s">
        <v>79</v>
      </c>
      <c r="K5" s="156" t="s">
        <v>80</v>
      </c>
      <c r="L5" s="397" t="s">
        <v>81</v>
      </c>
      <c r="M5" s="156" t="s">
        <v>82</v>
      </c>
      <c r="N5" s="13" t="s">
        <v>83</v>
      </c>
      <c r="O5" s="13" t="s">
        <v>84</v>
      </c>
      <c r="P5" s="157" t="s">
        <v>85</v>
      </c>
      <c r="Q5" s="6" t="s">
        <v>46</v>
      </c>
      <c r="R5" s="2" t="s">
        <v>78</v>
      </c>
      <c r="S5" s="366" t="s">
        <v>48</v>
      </c>
      <c r="T5" s="7" t="s">
        <v>49</v>
      </c>
      <c r="U5" s="8" t="s">
        <v>47</v>
      </c>
      <c r="V5" s="8" t="s">
        <v>50</v>
      </c>
      <c r="W5" s="8" t="s">
        <v>51</v>
      </c>
    </row>
    <row r="6" spans="1:23" ht="23.25" customHeight="1" thickTop="1">
      <c r="A6" s="42" t="s">
        <v>14</v>
      </c>
      <c r="B6" s="43"/>
      <c r="C6" s="233">
        <v>152.53</v>
      </c>
      <c r="D6" s="642">
        <v>144.69901818</v>
      </c>
      <c r="E6" s="1208">
        <v>177.29238406000005</v>
      </c>
      <c r="F6" s="668"/>
      <c r="G6" s="234">
        <v>297.22901817999997</v>
      </c>
      <c r="H6" s="234">
        <f aca="true" t="shared" si="0" ref="H6:H13">I6-G6</f>
        <v>322.77098182000003</v>
      </c>
      <c r="I6" s="235">
        <v>620</v>
      </c>
      <c r="J6" s="813">
        <v>173.19044999999997</v>
      </c>
      <c r="K6" s="368">
        <v>187.73875</v>
      </c>
      <c r="L6" s="372">
        <v>206.23535</v>
      </c>
      <c r="M6" s="814">
        <v>187.83855</v>
      </c>
      <c r="N6" s="177">
        <v>360.9292</v>
      </c>
      <c r="O6" s="177">
        <v>394.0739</v>
      </c>
      <c r="P6" s="392">
        <v>755.0031</v>
      </c>
      <c r="Q6" s="815">
        <v>119.94</v>
      </c>
      <c r="R6" s="816">
        <v>149.68</v>
      </c>
      <c r="S6" s="817">
        <v>163.6711</v>
      </c>
      <c r="T6" s="818">
        <v>154.21047626000006</v>
      </c>
      <c r="U6" s="819">
        <f>SUM(Q6:R6)</f>
        <v>269.62</v>
      </c>
      <c r="V6" s="819">
        <f>SUM(S6:T6)</f>
        <v>317.8815762600001</v>
      </c>
      <c r="W6" s="820">
        <f>V6+U6</f>
        <v>587.5015762600001</v>
      </c>
    </row>
    <row r="7" spans="1:23" ht="23.25" customHeight="1" thickBot="1">
      <c r="A7" s="47" t="s">
        <v>15</v>
      </c>
      <c r="B7" s="48"/>
      <c r="C7" s="236">
        <v>229.21992694856579</v>
      </c>
      <c r="D7" s="643">
        <v>266.73328965287754</v>
      </c>
      <c r="E7" s="1209">
        <v>207.16387334819643</v>
      </c>
      <c r="F7" s="669"/>
      <c r="G7" s="237">
        <v>495.9532166014434</v>
      </c>
      <c r="H7" s="237">
        <f t="shared" si="0"/>
        <v>464.04179452902497</v>
      </c>
      <c r="I7" s="238">
        <v>959.9950111304684</v>
      </c>
      <c r="J7" s="821">
        <v>252.21674999999996</v>
      </c>
      <c r="K7" s="369">
        <v>250.07995</v>
      </c>
      <c r="L7" s="373">
        <v>273.85795</v>
      </c>
      <c r="M7" s="822">
        <v>273.87555</v>
      </c>
      <c r="N7" s="179">
        <v>502.2967</v>
      </c>
      <c r="O7" s="179">
        <v>547.7334999999999</v>
      </c>
      <c r="P7" s="393">
        <v>1050.0302</v>
      </c>
      <c r="Q7" s="823">
        <v>149.47</v>
      </c>
      <c r="R7" s="824">
        <v>201.63</v>
      </c>
      <c r="S7" s="825">
        <v>227.7389</v>
      </c>
      <c r="T7" s="826">
        <v>217.17961479191356</v>
      </c>
      <c r="U7" s="827">
        <f aca="true" t="shared" si="1" ref="U7:U13">SUM(Q7:R7)</f>
        <v>351.1</v>
      </c>
      <c r="V7" s="827">
        <f aca="true" t="shared" si="2" ref="V7:V13">SUM(S7:T7)</f>
        <v>444.9185147919136</v>
      </c>
      <c r="W7" s="828">
        <f aca="true" t="shared" si="3" ref="W7:W13">V7+U7</f>
        <v>796.0185147919136</v>
      </c>
    </row>
    <row r="8" spans="1:23" ht="23.25" customHeight="1" thickTop="1">
      <c r="A8" s="52"/>
      <c r="B8" s="53" t="s">
        <v>16</v>
      </c>
      <c r="C8" s="233">
        <v>28.761836909443872</v>
      </c>
      <c r="D8" s="642">
        <v>26.5852193079235</v>
      </c>
      <c r="E8" s="1210">
        <v>24.417600673709032</v>
      </c>
      <c r="F8" s="668"/>
      <c r="G8" s="234">
        <v>55.347056217367374</v>
      </c>
      <c r="H8" s="234">
        <f t="shared" si="0"/>
        <v>53.31561912843102</v>
      </c>
      <c r="I8" s="235">
        <v>108.66267534579839</v>
      </c>
      <c r="J8" s="813">
        <v>30.449299999999997</v>
      </c>
      <c r="K8" s="368">
        <v>30.4857</v>
      </c>
      <c r="L8" s="372">
        <v>31.090999999999998</v>
      </c>
      <c r="M8" s="814">
        <v>29.531999999999996</v>
      </c>
      <c r="N8" s="177">
        <v>60</v>
      </c>
      <c r="O8" s="177">
        <v>60.62299999999999</v>
      </c>
      <c r="P8" s="392">
        <v>121.55799999999999</v>
      </c>
      <c r="Q8" s="815">
        <v>27.4</v>
      </c>
      <c r="R8" s="816">
        <v>27.75</v>
      </c>
      <c r="S8" s="817">
        <v>28.23</v>
      </c>
      <c r="T8" s="818">
        <v>26.294341815746613</v>
      </c>
      <c r="U8" s="819">
        <f t="shared" si="1"/>
        <v>55.15</v>
      </c>
      <c r="V8" s="819">
        <f t="shared" si="2"/>
        <v>54.52434181574661</v>
      </c>
      <c r="W8" s="820">
        <f t="shared" si="3"/>
        <v>109.6743418157466</v>
      </c>
    </row>
    <row r="9" spans="1:23" ht="23.25" customHeight="1">
      <c r="A9" s="57"/>
      <c r="B9" s="58" t="s">
        <v>17</v>
      </c>
      <c r="C9" s="233">
        <v>30.640605452213023</v>
      </c>
      <c r="D9" s="642">
        <v>30.756102882286985</v>
      </c>
      <c r="E9" s="1210">
        <v>29.05022492609999</v>
      </c>
      <c r="F9" s="668"/>
      <c r="G9" s="234">
        <v>61.396708334500005</v>
      </c>
      <c r="H9" s="234">
        <f t="shared" si="0"/>
        <v>68.01112765220648</v>
      </c>
      <c r="I9" s="235">
        <v>129.4078359867065</v>
      </c>
      <c r="J9" s="813">
        <v>31.4679</v>
      </c>
      <c r="K9" s="368">
        <v>30.0817</v>
      </c>
      <c r="L9" s="372">
        <v>31.0677</v>
      </c>
      <c r="M9" s="814">
        <v>33.8227</v>
      </c>
      <c r="N9" s="177">
        <v>61.5496</v>
      </c>
      <c r="O9" s="177">
        <v>64.8904</v>
      </c>
      <c r="P9" s="392">
        <v>126.44</v>
      </c>
      <c r="Q9" s="815">
        <v>28.32</v>
      </c>
      <c r="R9" s="816">
        <v>28.91</v>
      </c>
      <c r="S9" s="817">
        <v>28.71</v>
      </c>
      <c r="T9" s="818">
        <v>34.46917537809999</v>
      </c>
      <c r="U9" s="819">
        <f t="shared" si="1"/>
        <v>57.230000000000004</v>
      </c>
      <c r="V9" s="819">
        <f t="shared" si="2"/>
        <v>63.17917537809999</v>
      </c>
      <c r="W9" s="820">
        <f t="shared" si="3"/>
        <v>120.4091753781</v>
      </c>
    </row>
    <row r="10" spans="1:23" ht="23.25" customHeight="1">
      <c r="A10" s="59"/>
      <c r="B10" s="58" t="s">
        <v>25</v>
      </c>
      <c r="C10" s="233">
        <v>22.746086990322755</v>
      </c>
      <c r="D10" s="642">
        <v>29.20382651945325</v>
      </c>
      <c r="E10" s="1210">
        <v>28.078199178804</v>
      </c>
      <c r="F10" s="668"/>
      <c r="G10" s="234">
        <v>51.949913509776</v>
      </c>
      <c r="H10" s="234">
        <f t="shared" si="0"/>
        <v>54.04019917880401</v>
      </c>
      <c r="I10" s="235">
        <v>105.99011268858001</v>
      </c>
      <c r="J10" s="813">
        <v>21.5413</v>
      </c>
      <c r="K10" s="368">
        <v>23.3933</v>
      </c>
      <c r="L10" s="372">
        <v>24.764499999999998</v>
      </c>
      <c r="M10" s="814">
        <v>23.088800000000003</v>
      </c>
      <c r="N10" s="177">
        <v>44.9346</v>
      </c>
      <c r="O10" s="177">
        <v>47.8533</v>
      </c>
      <c r="P10" s="392">
        <v>92.78790000000001</v>
      </c>
      <c r="Q10" s="815">
        <v>18.29</v>
      </c>
      <c r="R10" s="816">
        <v>20.68</v>
      </c>
      <c r="S10" s="817">
        <v>23.37</v>
      </c>
      <c r="T10" s="818">
        <v>23.253273921566997</v>
      </c>
      <c r="U10" s="819">
        <f t="shared" si="1"/>
        <v>38.97</v>
      </c>
      <c r="V10" s="819">
        <f t="shared" si="2"/>
        <v>46.623273921567</v>
      </c>
      <c r="W10" s="820">
        <f t="shared" si="3"/>
        <v>85.593273921567</v>
      </c>
    </row>
    <row r="11" spans="1:23" ht="23.25" customHeight="1">
      <c r="A11" s="40"/>
      <c r="B11" s="60" t="s">
        <v>18</v>
      </c>
      <c r="C11" s="239">
        <v>119.57607524580727</v>
      </c>
      <c r="D11" s="644">
        <v>142.7018490239927</v>
      </c>
      <c r="E11" s="1211">
        <v>100.11056078850001</v>
      </c>
      <c r="F11" s="670"/>
      <c r="G11" s="240">
        <v>262.2779242698</v>
      </c>
      <c r="H11" s="240">
        <f t="shared" si="0"/>
        <v>242.72656078849997</v>
      </c>
      <c r="I11" s="241">
        <v>505.00448505829996</v>
      </c>
      <c r="J11" s="829">
        <v>142.3317</v>
      </c>
      <c r="K11" s="370">
        <v>143.6996</v>
      </c>
      <c r="L11" s="374">
        <v>163.7845</v>
      </c>
      <c r="M11" s="830">
        <v>162.5323</v>
      </c>
      <c r="N11" s="181">
        <v>286.0313</v>
      </c>
      <c r="O11" s="181">
        <v>326.3168</v>
      </c>
      <c r="P11" s="394">
        <v>612.3480999999999</v>
      </c>
      <c r="Q11" s="831">
        <v>37.22</v>
      </c>
      <c r="R11" s="832">
        <v>88.6</v>
      </c>
      <c r="S11" s="833">
        <v>116.43</v>
      </c>
      <c r="T11" s="834">
        <v>114.2858831765</v>
      </c>
      <c r="U11" s="835">
        <f t="shared" si="1"/>
        <v>125.82</v>
      </c>
      <c r="V11" s="835">
        <f t="shared" si="2"/>
        <v>230.7158831765</v>
      </c>
      <c r="W11" s="836">
        <f t="shared" si="3"/>
        <v>356.53588317649996</v>
      </c>
    </row>
    <row r="12" spans="1:23" ht="23.25" customHeight="1" thickBot="1">
      <c r="A12" s="61"/>
      <c r="B12" s="62" t="s">
        <v>19</v>
      </c>
      <c r="C12" s="236">
        <v>27.495322350778864</v>
      </c>
      <c r="D12" s="643">
        <v>37.48629191922114</v>
      </c>
      <c r="E12" s="1209">
        <v>25.507287781083406</v>
      </c>
      <c r="F12" s="669"/>
      <c r="G12" s="237">
        <v>64.98161427</v>
      </c>
      <c r="H12" s="237">
        <f t="shared" si="0"/>
        <v>45.94828778108341</v>
      </c>
      <c r="I12" s="238">
        <v>110.9299020510834</v>
      </c>
      <c r="J12" s="821">
        <v>26.426550000000002</v>
      </c>
      <c r="K12" s="369">
        <v>22.41965</v>
      </c>
      <c r="L12" s="373">
        <v>23.15025</v>
      </c>
      <c r="M12" s="822">
        <v>24.899749999999997</v>
      </c>
      <c r="N12" s="179">
        <v>48.84620000000001</v>
      </c>
      <c r="O12" s="179">
        <v>48.05</v>
      </c>
      <c r="P12" s="393">
        <v>96.89620000000001</v>
      </c>
      <c r="Q12" s="823">
        <v>38.24</v>
      </c>
      <c r="R12" s="824">
        <v>35.69</v>
      </c>
      <c r="S12" s="825">
        <v>30.9989</v>
      </c>
      <c r="T12" s="826">
        <v>18.876940499999996</v>
      </c>
      <c r="U12" s="827">
        <f t="shared" si="1"/>
        <v>73.93</v>
      </c>
      <c r="V12" s="827">
        <f t="shared" si="2"/>
        <v>49.875840499999995</v>
      </c>
      <c r="W12" s="828">
        <f t="shared" si="3"/>
        <v>123.8058405</v>
      </c>
    </row>
    <row r="13" spans="1:23" ht="23.25" customHeight="1" thickBot="1" thickTop="1">
      <c r="A13" s="66" t="s">
        <v>20</v>
      </c>
      <c r="B13" s="67"/>
      <c r="C13" s="242">
        <v>381.74992694856576</v>
      </c>
      <c r="D13" s="367">
        <v>411.43230783287754</v>
      </c>
      <c r="E13" s="1212">
        <v>384.45625740819645</v>
      </c>
      <c r="F13" s="671"/>
      <c r="G13" s="243">
        <v>793.1822347814434</v>
      </c>
      <c r="H13" s="243">
        <f t="shared" si="0"/>
        <v>786.812776349025</v>
      </c>
      <c r="I13" s="244">
        <v>1579.9950111304684</v>
      </c>
      <c r="J13" s="837">
        <v>425.40719999999993</v>
      </c>
      <c r="K13" s="371">
        <v>437.8187</v>
      </c>
      <c r="L13" s="375">
        <v>480.0933</v>
      </c>
      <c r="M13" s="838">
        <v>461.7141</v>
      </c>
      <c r="N13" s="183">
        <v>863.2258999999999</v>
      </c>
      <c r="O13" s="183">
        <v>941.8073999999999</v>
      </c>
      <c r="P13" s="395">
        <v>1805.0332999999998</v>
      </c>
      <c r="Q13" s="839">
        <f>SUM(Q6:Q7)</f>
        <v>269.40999999999997</v>
      </c>
      <c r="R13" s="855">
        <f>SUM(R6:R7)</f>
        <v>351.31</v>
      </c>
      <c r="S13" s="841">
        <f>SUM(S6:S7)</f>
        <v>391.40999999999997</v>
      </c>
      <c r="T13" s="842">
        <f>SUM(T6:T7)</f>
        <v>371.3900910519136</v>
      </c>
      <c r="U13" s="843">
        <f t="shared" si="1"/>
        <v>620.72</v>
      </c>
      <c r="V13" s="843">
        <f t="shared" si="2"/>
        <v>762.8000910519136</v>
      </c>
      <c r="W13" s="844">
        <f t="shared" si="3"/>
        <v>1383.5200910519136</v>
      </c>
    </row>
    <row r="14" spans="1:23" ht="13.5" customHeight="1" thickBot="1">
      <c r="A14" s="71"/>
      <c r="B14" s="71"/>
      <c r="C14" s="854"/>
      <c r="D14" s="342"/>
      <c r="E14" s="342"/>
      <c r="F14" s="342"/>
      <c r="G14" s="342"/>
      <c r="H14" s="342"/>
      <c r="I14" s="342"/>
      <c r="J14" s="856"/>
      <c r="K14" s="856"/>
      <c r="L14" s="856"/>
      <c r="M14" s="856"/>
      <c r="N14" s="856"/>
      <c r="O14" s="856"/>
      <c r="P14" s="856"/>
      <c r="Q14" s="857"/>
      <c r="R14" s="857"/>
      <c r="S14" s="857"/>
      <c r="T14" s="857"/>
      <c r="U14" s="857"/>
      <c r="V14" s="857"/>
      <c r="W14" s="857"/>
    </row>
    <row r="15" spans="1:23" ht="23.25" customHeight="1" thickBot="1">
      <c r="A15" s="1436" t="s">
        <v>21</v>
      </c>
      <c r="B15" s="1438"/>
      <c r="C15" s="229" t="s">
        <v>86</v>
      </c>
      <c r="D15" s="396" t="s">
        <v>104</v>
      </c>
      <c r="E15" s="585" t="s">
        <v>88</v>
      </c>
      <c r="F15" s="232" t="s">
        <v>74</v>
      </c>
      <c r="G15" s="231" t="s">
        <v>107</v>
      </c>
      <c r="H15" s="231" t="s">
        <v>89</v>
      </c>
      <c r="I15" s="232" t="s">
        <v>90</v>
      </c>
      <c r="J15" s="250" t="s">
        <v>79</v>
      </c>
      <c r="K15" s="156" t="s">
        <v>80</v>
      </c>
      <c r="L15" s="397" t="s">
        <v>81</v>
      </c>
      <c r="M15" s="156" t="s">
        <v>82</v>
      </c>
      <c r="N15" s="13" t="s">
        <v>83</v>
      </c>
      <c r="O15" s="13" t="s">
        <v>84</v>
      </c>
      <c r="P15" s="157" t="s">
        <v>85</v>
      </c>
      <c r="Q15" s="492" t="s">
        <v>46</v>
      </c>
      <c r="R15" s="10" t="s">
        <v>78</v>
      </c>
      <c r="S15" s="391" t="s">
        <v>48</v>
      </c>
      <c r="T15" s="579" t="s">
        <v>49</v>
      </c>
      <c r="U15" s="8" t="s">
        <v>47</v>
      </c>
      <c r="V15" s="8" t="s">
        <v>50</v>
      </c>
      <c r="W15" s="8" t="s">
        <v>51</v>
      </c>
    </row>
    <row r="16" spans="1:23" ht="23.25" customHeight="1" thickTop="1">
      <c r="A16" s="73" t="s">
        <v>7</v>
      </c>
      <c r="B16" s="589"/>
      <c r="C16" s="245">
        <v>24.95</v>
      </c>
      <c r="D16" s="645">
        <v>35.54</v>
      </c>
      <c r="E16" s="1213">
        <v>37.03</v>
      </c>
      <c r="F16" s="672"/>
      <c r="G16" s="246">
        <v>60.49</v>
      </c>
      <c r="H16" s="246">
        <f>I16-G16</f>
        <v>74.50999999999999</v>
      </c>
      <c r="I16" s="895">
        <v>135</v>
      </c>
      <c r="J16" s="203">
        <v>34.23</v>
      </c>
      <c r="K16" s="376">
        <v>34.83</v>
      </c>
      <c r="L16" s="379">
        <v>42.79</v>
      </c>
      <c r="M16" s="847">
        <v>40.92</v>
      </c>
      <c r="N16" s="204">
        <f>SUM(J16:K16)</f>
        <v>69.06</v>
      </c>
      <c r="O16" s="204">
        <f>SUM(L16:M16)</f>
        <v>83.71000000000001</v>
      </c>
      <c r="P16" s="420">
        <f>N16+O16</f>
        <v>152.77</v>
      </c>
      <c r="Q16" s="848">
        <v>26.43</v>
      </c>
      <c r="R16" s="849">
        <v>40.72</v>
      </c>
      <c r="S16" s="850">
        <v>31.51</v>
      </c>
      <c r="T16" s="851">
        <v>32.17</v>
      </c>
      <c r="U16" s="852">
        <f>SUM(Q16:R16)</f>
        <v>67.15</v>
      </c>
      <c r="V16" s="852">
        <f>SUM(S16:T16)</f>
        <v>63.68000000000001</v>
      </c>
      <c r="W16" s="853">
        <f>U16+V16</f>
        <v>130.83</v>
      </c>
    </row>
    <row r="17" spans="1:23" ht="23.25" customHeight="1" thickBot="1">
      <c r="A17" s="590" t="s">
        <v>39</v>
      </c>
      <c r="B17" s="591"/>
      <c r="C17" s="586">
        <f>C16/C13</f>
        <v>0.06535692147849863</v>
      </c>
      <c r="D17" s="646">
        <f>D16/D13</f>
        <v>0.08638115997063661</v>
      </c>
      <c r="E17" s="1214">
        <f>E16/E13</f>
        <v>0.09631784965508676</v>
      </c>
      <c r="F17" s="673"/>
      <c r="G17" s="423">
        <f>G16/G13</f>
        <v>0.07626242412838162</v>
      </c>
      <c r="H17" s="423">
        <f>H16/H13</f>
        <v>0.09469851308940597</v>
      </c>
      <c r="I17" s="896">
        <f>I16/I13</f>
        <v>0.08544330776298403</v>
      </c>
      <c r="J17" s="582">
        <f aca="true" t="shared" si="4" ref="J17:W17">J16/J13</f>
        <v>0.08046408241327369</v>
      </c>
      <c r="K17" s="583">
        <f t="shared" si="4"/>
        <v>0.07955347727267018</v>
      </c>
      <c r="L17" s="584">
        <f t="shared" si="4"/>
        <v>0.08912850897940046</v>
      </c>
      <c r="M17" s="422">
        <f t="shared" si="4"/>
        <v>0.08862627327170645</v>
      </c>
      <c r="N17" s="421">
        <f t="shared" si="4"/>
        <v>0.08000223348256813</v>
      </c>
      <c r="O17" s="421">
        <f t="shared" si="4"/>
        <v>0.0888822916447673</v>
      </c>
      <c r="P17" s="422">
        <f t="shared" si="4"/>
        <v>0.08463555769303537</v>
      </c>
      <c r="Q17" s="297">
        <f t="shared" si="4"/>
        <v>0.09810326268512677</v>
      </c>
      <c r="R17" s="150">
        <f t="shared" si="4"/>
        <v>0.11590902621616236</v>
      </c>
      <c r="S17" s="151">
        <f t="shared" si="4"/>
        <v>0.08050381952428401</v>
      </c>
      <c r="T17" s="416">
        <f t="shared" si="4"/>
        <v>0.0866205124344667</v>
      </c>
      <c r="U17" s="418">
        <f t="shared" si="4"/>
        <v>0.1081808222709112</v>
      </c>
      <c r="V17" s="419">
        <f t="shared" si="4"/>
        <v>0.08348189879236152</v>
      </c>
      <c r="W17" s="419">
        <f t="shared" si="4"/>
        <v>0.09456313706332067</v>
      </c>
    </row>
    <row r="18" spans="17:23" ht="17.25" customHeight="1" thickBot="1">
      <c r="Q18" s="227"/>
      <c r="R18" s="227"/>
      <c r="S18" s="227"/>
      <c r="T18" s="227"/>
      <c r="U18" s="227"/>
      <c r="V18" s="227"/>
      <c r="W18" s="228" t="s">
        <v>23</v>
      </c>
    </row>
    <row r="19" spans="8:23" ht="23.25" customHeight="1">
      <c r="H19" s="76"/>
      <c r="I19" s="77"/>
      <c r="J19" s="1398" t="s">
        <v>191</v>
      </c>
      <c r="K19" s="1428"/>
      <c r="L19" s="1428"/>
      <c r="M19" s="1428"/>
      <c r="N19" s="1428"/>
      <c r="O19" s="1428"/>
      <c r="P19" s="1429"/>
      <c r="Q19" s="1403" t="s">
        <v>192</v>
      </c>
      <c r="R19" s="1403"/>
      <c r="S19" s="1403"/>
      <c r="T19" s="1403"/>
      <c r="U19" s="1403"/>
      <c r="V19" s="1403"/>
      <c r="W19" s="1402"/>
    </row>
    <row r="20" spans="8:23" ht="23.25" customHeight="1" thickBot="1">
      <c r="H20" s="1433" t="str">
        <f>A3</f>
        <v>ECB</v>
      </c>
      <c r="I20" s="1439"/>
      <c r="J20" s="1410"/>
      <c r="K20" s="1411"/>
      <c r="L20" s="1411"/>
      <c r="M20" s="1411"/>
      <c r="N20" s="1411"/>
      <c r="O20" s="1411"/>
      <c r="P20" s="1399"/>
      <c r="Q20" s="1404"/>
      <c r="R20" s="1404"/>
      <c r="S20" s="1417"/>
      <c r="T20" s="1404"/>
      <c r="U20" s="1404"/>
      <c r="V20" s="1417"/>
      <c r="W20" s="1418"/>
    </row>
    <row r="21" spans="2:23" ht="23.25" customHeight="1" thickBot="1">
      <c r="B21" s="489"/>
      <c r="C21" s="946"/>
      <c r="D21" s="489"/>
      <c r="H21" s="1408" t="s">
        <v>13</v>
      </c>
      <c r="I21" s="1435"/>
      <c r="J21" s="250" t="s">
        <v>91</v>
      </c>
      <c r="K21" s="156" t="s">
        <v>92</v>
      </c>
      <c r="L21" s="397" t="s">
        <v>93</v>
      </c>
      <c r="M21" s="156" t="s">
        <v>94</v>
      </c>
      <c r="N21" s="13" t="s">
        <v>95</v>
      </c>
      <c r="O21" s="13" t="s">
        <v>96</v>
      </c>
      <c r="P21" s="157" t="s">
        <v>97</v>
      </c>
      <c r="Q21" s="6" t="s">
        <v>98</v>
      </c>
      <c r="R21" s="2" t="s">
        <v>92</v>
      </c>
      <c r="S21" s="366" t="s">
        <v>99</v>
      </c>
      <c r="T21" s="7" t="s">
        <v>100</v>
      </c>
      <c r="U21" s="8" t="s">
        <v>101</v>
      </c>
      <c r="V21" s="8" t="s">
        <v>102</v>
      </c>
      <c r="W21" s="8" t="s">
        <v>103</v>
      </c>
    </row>
    <row r="22" spans="2:23" ht="23.25" customHeight="1" thickTop="1">
      <c r="B22" s="489"/>
      <c r="C22" s="489"/>
      <c r="D22" s="489"/>
      <c r="H22" s="42" t="s">
        <v>14</v>
      </c>
      <c r="I22" s="78"/>
      <c r="J22" s="251">
        <f>C6/J6</f>
        <v>0.8807067595239808</v>
      </c>
      <c r="K22" s="252">
        <f>D6/K6</f>
        <v>0.7707466795214093</v>
      </c>
      <c r="L22" s="971">
        <f aca="true" t="shared" si="5" ref="L22:L29">E6/L6</f>
        <v>0.8596604998124717</v>
      </c>
      <c r="M22" s="663"/>
      <c r="N22" s="253">
        <f aca="true" t="shared" si="6" ref="N22:N29">G6/N6</f>
        <v>0.8235105892790053</v>
      </c>
      <c r="O22" s="253">
        <f aca="true" t="shared" si="7" ref="O22:O29">H6/O6</f>
        <v>0.8190620637905734</v>
      </c>
      <c r="P22" s="253">
        <f aca="true" t="shared" si="8" ref="P22:P29">I6/P6</f>
        <v>0.8211886812120374</v>
      </c>
      <c r="Q22" s="79">
        <f aca="true" t="shared" si="9" ref="Q22:S29">C6/Q6</f>
        <v>1.2717191929297982</v>
      </c>
      <c r="R22" s="80">
        <f t="shared" si="9"/>
        <v>0.9667224624532335</v>
      </c>
      <c r="S22" s="1218">
        <f t="shared" si="9"/>
        <v>1.083223513864085</v>
      </c>
      <c r="T22" s="663"/>
      <c r="U22" s="81">
        <f aca="true" t="shared" si="10" ref="U22:U29">G6/U6</f>
        <v>1.1023997410429491</v>
      </c>
      <c r="V22" s="81">
        <f aca="true" t="shared" si="11" ref="V22:V29">H6/V6</f>
        <v>1.0153812171737844</v>
      </c>
      <c r="W22" s="81">
        <f aca="true" t="shared" si="12" ref="W22:W29">I6/W6</f>
        <v>1.0553163175269809</v>
      </c>
    </row>
    <row r="23" spans="8:23" ht="23.25" customHeight="1" thickBot="1">
      <c r="H23" s="47" t="s">
        <v>15</v>
      </c>
      <c r="I23" s="82"/>
      <c r="J23" s="254">
        <f aca="true" t="shared" si="13" ref="J23:J29">C7/J7</f>
        <v>0.9088211902998743</v>
      </c>
      <c r="K23" s="255">
        <f aca="true" t="shared" si="14" ref="K23:K29">D7/K7</f>
        <v>1.0665920624699323</v>
      </c>
      <c r="L23" s="1215">
        <f t="shared" si="5"/>
        <v>0.7564647049618111</v>
      </c>
      <c r="M23" s="674"/>
      <c r="N23" s="256">
        <f t="shared" si="6"/>
        <v>0.9873710430537238</v>
      </c>
      <c r="O23" s="256">
        <f t="shared" si="7"/>
        <v>0.8472036027174256</v>
      </c>
      <c r="P23" s="256">
        <f t="shared" si="8"/>
        <v>0.9142546672757302</v>
      </c>
      <c r="Q23" s="83">
        <f t="shared" si="9"/>
        <v>1.5335513945846377</v>
      </c>
      <c r="R23" s="84">
        <f t="shared" si="9"/>
        <v>1.322884936035697</v>
      </c>
      <c r="S23" s="1219">
        <f t="shared" si="9"/>
        <v>0.9096551943835526</v>
      </c>
      <c r="T23" s="674"/>
      <c r="U23" s="85">
        <f t="shared" si="10"/>
        <v>1.4125696855637806</v>
      </c>
      <c r="V23" s="85">
        <f t="shared" si="11"/>
        <v>1.0429815328005743</v>
      </c>
      <c r="W23" s="85">
        <f t="shared" si="12"/>
        <v>1.2059958321213415</v>
      </c>
    </row>
    <row r="24" spans="8:23" ht="23.25" customHeight="1" thickTop="1">
      <c r="H24" s="52"/>
      <c r="I24" s="86" t="s">
        <v>16</v>
      </c>
      <c r="J24" s="257">
        <f t="shared" si="13"/>
        <v>0.9445812189260139</v>
      </c>
      <c r="K24" s="258">
        <f t="shared" si="14"/>
        <v>0.872055400004707</v>
      </c>
      <c r="L24" s="381">
        <f t="shared" si="5"/>
        <v>0.7853591288060543</v>
      </c>
      <c r="M24" s="665"/>
      <c r="N24" s="259">
        <v>0.9082966475320813</v>
      </c>
      <c r="O24" s="259">
        <f t="shared" si="7"/>
        <v>0.8794619060163803</v>
      </c>
      <c r="P24" s="259">
        <f t="shared" si="8"/>
        <v>0.8939162814935948</v>
      </c>
      <c r="Q24" s="87">
        <f t="shared" si="9"/>
        <v>1.0497020769870027</v>
      </c>
      <c r="R24" s="88">
        <f t="shared" si="9"/>
        <v>0.9580259210062522</v>
      </c>
      <c r="S24" s="974">
        <f t="shared" si="9"/>
        <v>0.8649522023984779</v>
      </c>
      <c r="T24" s="665"/>
      <c r="U24" s="89">
        <v>1.0035730955098345</v>
      </c>
      <c r="V24" s="89">
        <f t="shared" si="11"/>
        <v>0.9778315033787989</v>
      </c>
      <c r="W24" s="89">
        <f t="shared" si="12"/>
        <v>0.9907757233533454</v>
      </c>
    </row>
    <row r="25" spans="8:23" ht="23.25" customHeight="1">
      <c r="H25" s="57"/>
      <c r="I25" s="90" t="s">
        <v>17</v>
      </c>
      <c r="J25" s="257">
        <f t="shared" si="13"/>
        <v>0.9737098901487873</v>
      </c>
      <c r="K25" s="258">
        <f t="shared" si="14"/>
        <v>1.0224190415530698</v>
      </c>
      <c r="L25" s="381">
        <f t="shared" si="5"/>
        <v>0.9350619751735723</v>
      </c>
      <c r="M25" s="665"/>
      <c r="N25" s="259">
        <f t="shared" si="6"/>
        <v>0.9975159600468566</v>
      </c>
      <c r="O25" s="259">
        <f t="shared" si="7"/>
        <v>1.0480922856417356</v>
      </c>
      <c r="P25" s="259">
        <f t="shared" si="8"/>
        <v>1.0234722871457331</v>
      </c>
      <c r="Q25" s="87">
        <f t="shared" si="9"/>
        <v>1.0819422829171266</v>
      </c>
      <c r="R25" s="88">
        <f t="shared" si="9"/>
        <v>1.0638568966546864</v>
      </c>
      <c r="S25" s="974">
        <f t="shared" si="9"/>
        <v>1.0118503979832807</v>
      </c>
      <c r="T25" s="665"/>
      <c r="U25" s="89">
        <f t="shared" si="10"/>
        <v>1.0728063661453784</v>
      </c>
      <c r="V25" s="89">
        <f t="shared" si="11"/>
        <v>1.0764801415211476</v>
      </c>
      <c r="W25" s="89">
        <f t="shared" si="12"/>
        <v>1.0747340107624652</v>
      </c>
    </row>
    <row r="26" spans="8:23" ht="23.25" customHeight="1">
      <c r="H26" s="59"/>
      <c r="I26" s="90" t="s">
        <v>25</v>
      </c>
      <c r="J26" s="257">
        <f t="shared" si="13"/>
        <v>1.0559291681710368</v>
      </c>
      <c r="K26" s="258">
        <f t="shared" si="14"/>
        <v>1.2483842176799875</v>
      </c>
      <c r="L26" s="381">
        <f t="shared" si="5"/>
        <v>1.1338084426822266</v>
      </c>
      <c r="M26" s="665"/>
      <c r="N26" s="259">
        <f t="shared" si="6"/>
        <v>1.156122754175535</v>
      </c>
      <c r="O26" s="259">
        <f t="shared" si="7"/>
        <v>1.129288872006821</v>
      </c>
      <c r="P26" s="259">
        <f t="shared" si="8"/>
        <v>1.1422837750243298</v>
      </c>
      <c r="Q26" s="87">
        <f t="shared" si="9"/>
        <v>1.2436351552937537</v>
      </c>
      <c r="R26" s="88">
        <f t="shared" si="9"/>
        <v>1.412177297845902</v>
      </c>
      <c r="S26" s="974">
        <f t="shared" si="9"/>
        <v>1.2014633794952503</v>
      </c>
      <c r="T26" s="665"/>
      <c r="U26" s="89">
        <f t="shared" si="10"/>
        <v>1.3330745062811395</v>
      </c>
      <c r="V26" s="89">
        <f t="shared" si="11"/>
        <v>1.1590820342156642</v>
      </c>
      <c r="W26" s="89">
        <f t="shared" si="12"/>
        <v>1.2382995512673525</v>
      </c>
    </row>
    <row r="27" spans="8:23" ht="23.25" customHeight="1">
      <c r="H27" s="40"/>
      <c r="I27" s="91" t="s">
        <v>18</v>
      </c>
      <c r="J27" s="257">
        <f t="shared" si="13"/>
        <v>0.8401225815879896</v>
      </c>
      <c r="K27" s="258">
        <f t="shared" si="14"/>
        <v>0.9930566892600446</v>
      </c>
      <c r="L27" s="381">
        <f t="shared" si="5"/>
        <v>0.6112334243380784</v>
      </c>
      <c r="M27" s="665"/>
      <c r="N27" s="259">
        <f t="shared" si="6"/>
        <v>0.9169553271610484</v>
      </c>
      <c r="O27" s="259">
        <f t="shared" si="7"/>
        <v>0.743837156985175</v>
      </c>
      <c r="P27" s="259">
        <f t="shared" si="8"/>
        <v>0.8247016444703593</v>
      </c>
      <c r="Q27" s="87">
        <f t="shared" si="9"/>
        <v>3.2126833757605393</v>
      </c>
      <c r="R27" s="88">
        <f t="shared" si="9"/>
        <v>1.6106303501579313</v>
      </c>
      <c r="S27" s="974">
        <f t="shared" si="9"/>
        <v>0.8598347572661685</v>
      </c>
      <c r="T27" s="665"/>
      <c r="U27" s="89">
        <f t="shared" si="10"/>
        <v>2.084548754329995</v>
      </c>
      <c r="V27" s="89">
        <f t="shared" si="11"/>
        <v>1.0520583041212281</v>
      </c>
      <c r="W27" s="89">
        <f t="shared" si="12"/>
        <v>1.4164198020099479</v>
      </c>
    </row>
    <row r="28" spans="8:23" ht="23.25" customHeight="1" thickBot="1">
      <c r="H28" s="61"/>
      <c r="I28" s="92" t="s">
        <v>19</v>
      </c>
      <c r="J28" s="261">
        <f t="shared" si="13"/>
        <v>1.0404431282471174</v>
      </c>
      <c r="K28" s="262">
        <f t="shared" si="14"/>
        <v>1.6720284178932827</v>
      </c>
      <c r="L28" s="1216">
        <f t="shared" si="5"/>
        <v>1.1018147873601107</v>
      </c>
      <c r="M28" s="675"/>
      <c r="N28" s="263">
        <f t="shared" si="6"/>
        <v>1.3303310036399962</v>
      </c>
      <c r="O28" s="263">
        <f t="shared" si="7"/>
        <v>0.956259891385711</v>
      </c>
      <c r="P28" s="263">
        <f t="shared" si="8"/>
        <v>1.1448323262530768</v>
      </c>
      <c r="Q28" s="93">
        <f t="shared" si="9"/>
        <v>0.7190199359513301</v>
      </c>
      <c r="R28" s="94">
        <f t="shared" si="9"/>
        <v>1.0503303984091101</v>
      </c>
      <c r="S28" s="1220">
        <f t="shared" si="9"/>
        <v>0.822844932597073</v>
      </c>
      <c r="T28" s="675"/>
      <c r="U28" s="95">
        <f t="shared" si="10"/>
        <v>0.8789613725145407</v>
      </c>
      <c r="V28" s="95">
        <f t="shared" si="11"/>
        <v>0.921253402859114</v>
      </c>
      <c r="W28" s="95">
        <f t="shared" si="12"/>
        <v>0.895998941593417</v>
      </c>
    </row>
    <row r="29" spans="8:23" ht="23.25" customHeight="1" thickBot="1" thickTop="1">
      <c r="H29" s="66" t="s">
        <v>20</v>
      </c>
      <c r="I29" s="75"/>
      <c r="J29" s="264">
        <f t="shared" si="13"/>
        <v>0.8973753310911659</v>
      </c>
      <c r="K29" s="265">
        <f t="shared" si="14"/>
        <v>0.9397321490216786</v>
      </c>
      <c r="L29" s="1217">
        <f t="shared" si="5"/>
        <v>0.8007948817619335</v>
      </c>
      <c r="M29" s="676"/>
      <c r="N29" s="266">
        <f t="shared" si="6"/>
        <v>0.9188582441530583</v>
      </c>
      <c r="O29" s="266">
        <f t="shared" si="7"/>
        <v>0.8354285349096058</v>
      </c>
      <c r="P29" s="266">
        <f t="shared" si="8"/>
        <v>0.8753273477727356</v>
      </c>
      <c r="Q29" s="355">
        <f t="shared" si="9"/>
        <v>1.4169849929422287</v>
      </c>
      <c r="R29" s="362">
        <f t="shared" si="9"/>
        <v>1.1711374792430547</v>
      </c>
      <c r="S29" s="1235">
        <f t="shared" si="9"/>
        <v>0.982234121274869</v>
      </c>
      <c r="T29" s="678"/>
      <c r="U29" s="98">
        <f t="shared" si="10"/>
        <v>1.2778422393050706</v>
      </c>
      <c r="V29" s="98">
        <f t="shared" si="11"/>
        <v>1.0314796570933775</v>
      </c>
      <c r="W29" s="98">
        <f t="shared" si="12"/>
        <v>1.1420108904448012</v>
      </c>
    </row>
    <row r="30" spans="8:23" ht="9.75" customHeight="1" thickBot="1">
      <c r="H30" s="71"/>
      <c r="I30" s="71"/>
      <c r="J30" s="588"/>
      <c r="K30" s="588"/>
      <c r="L30" s="588"/>
      <c r="M30" s="588"/>
      <c r="N30" s="267"/>
      <c r="O30" s="267"/>
      <c r="P30" s="267"/>
      <c r="Q30" s="592"/>
      <c r="R30" s="592"/>
      <c r="S30" s="592"/>
      <c r="T30" s="592"/>
      <c r="U30" s="12"/>
      <c r="V30" s="12"/>
      <c r="W30" s="12"/>
    </row>
    <row r="31" spans="8:23" ht="23.25" customHeight="1" thickBot="1">
      <c r="H31" s="1436" t="s">
        <v>21</v>
      </c>
      <c r="I31" s="1437"/>
      <c r="J31" s="175" t="s">
        <v>91</v>
      </c>
      <c r="K31" s="14" t="s">
        <v>92</v>
      </c>
      <c r="L31" s="378" t="s">
        <v>93</v>
      </c>
      <c r="M31" s="157" t="s">
        <v>94</v>
      </c>
      <c r="N31" s="13" t="s">
        <v>95</v>
      </c>
      <c r="O31" s="13" t="s">
        <v>96</v>
      </c>
      <c r="P31" s="157" t="s">
        <v>97</v>
      </c>
      <c r="Q31" s="492" t="s">
        <v>98</v>
      </c>
      <c r="R31" s="10" t="s">
        <v>92</v>
      </c>
      <c r="S31" s="391" t="s">
        <v>99</v>
      </c>
      <c r="T31" s="493" t="s">
        <v>100</v>
      </c>
      <c r="U31" s="8" t="s">
        <v>101</v>
      </c>
      <c r="V31" s="8" t="s">
        <v>102</v>
      </c>
      <c r="W31" s="8" t="s">
        <v>103</v>
      </c>
    </row>
    <row r="32" spans="8:23" ht="23.25" customHeight="1" thickBot="1" thickTop="1">
      <c r="H32" s="357" t="s">
        <v>7</v>
      </c>
      <c r="I32" s="358"/>
      <c r="J32" s="359">
        <f>C16/J16</f>
        <v>0.7288927841075081</v>
      </c>
      <c r="K32" s="360">
        <f>D16/K16</f>
        <v>1.0203847258110825</v>
      </c>
      <c r="L32" s="409">
        <f>E16/L16</f>
        <v>0.865389109605048</v>
      </c>
      <c r="M32" s="679"/>
      <c r="N32" s="361">
        <f>G16/N16</f>
        <v>0.8759050101361135</v>
      </c>
      <c r="O32" s="361">
        <f>H16/O16</f>
        <v>0.890096762632899</v>
      </c>
      <c r="P32" s="361">
        <f>I16/P16</f>
        <v>0.8836813510505989</v>
      </c>
      <c r="Q32" s="410">
        <f>C16/Q16</f>
        <v>0.9440030268634128</v>
      </c>
      <c r="R32" s="362">
        <f>D16/R16</f>
        <v>0.8727897838899804</v>
      </c>
      <c r="S32" s="1235">
        <f>E16/S16</f>
        <v>1.1751824817518248</v>
      </c>
      <c r="T32" s="679"/>
      <c r="U32" s="363">
        <f>G16/U16</f>
        <v>0.9008190618019359</v>
      </c>
      <c r="V32" s="363">
        <f>H16/V16</f>
        <v>1.1700690954773867</v>
      </c>
      <c r="W32" s="363">
        <f>I16/W16</f>
        <v>1.031873423526714</v>
      </c>
    </row>
  </sheetData>
  <mergeCells count="19">
    <mergeCell ref="Q2:W2"/>
    <mergeCell ref="A3:B3"/>
    <mergeCell ref="Q3:W3"/>
    <mergeCell ref="J2:P2"/>
    <mergeCell ref="J3:P3"/>
    <mergeCell ref="C2:I2"/>
    <mergeCell ref="C3:I3"/>
    <mergeCell ref="Q4:W4"/>
    <mergeCell ref="A5:B5"/>
    <mergeCell ref="A15:B15"/>
    <mergeCell ref="Q19:W19"/>
    <mergeCell ref="J19:P19"/>
    <mergeCell ref="C4:I4"/>
    <mergeCell ref="J4:P4"/>
    <mergeCell ref="H31:I31"/>
    <mergeCell ref="H20:I20"/>
    <mergeCell ref="Q20:W20"/>
    <mergeCell ref="H21:I21"/>
    <mergeCell ref="J20:P20"/>
  </mergeCells>
  <printOptions/>
  <pageMargins left="0.35433070866141736" right="0.2755905511811024" top="0.5118110236220472" bottom="0.1968503937007874" header="0.5118110236220472" footer="0.35433070866141736"/>
  <pageSetup horizontalDpi="600" verticalDpi="600" orientation="landscape" paperSize="9" scale="70" r:id="rId2"/>
  <headerFooter alignWithMargins="0">
    <oddFooter>&amp;C&amp;P/&amp;N</oddFooter>
  </headerFooter>
  <ignoredErrors>
    <ignoredError sqref="W17 P17:T17 J17:M17" evalError="1"/>
    <ignoredError sqref="U13:V13 N14:O16 Q13:T13 U14:V16 U6:V12 W13" formulaRange="1"/>
    <ignoredError sqref="N17:O17 U17:V17" evalError="1" formulaRange="1"/>
  </ignoredErrors>
  <drawing r:id="rId1"/>
</worksheet>
</file>

<file path=xl/worksheets/sheet5.xml><?xml version="1.0" encoding="utf-8"?>
<worksheet xmlns="http://schemas.openxmlformats.org/spreadsheetml/2006/main" xmlns:r="http://schemas.openxmlformats.org/officeDocument/2006/relationships">
  <dimension ref="A1:W32"/>
  <sheetViews>
    <sheetView zoomScale="60" zoomScaleNormal="60" workbookViewId="0" topLeftCell="A1">
      <selection activeCell="A13" sqref="A13"/>
    </sheetView>
  </sheetViews>
  <sheetFormatPr defaultColWidth="9.00390625" defaultRowHeight="13.5"/>
  <cols>
    <col min="1" max="8" width="8.625" style="39" customWidth="1"/>
    <col min="9" max="9" width="10.125" style="39" customWidth="1"/>
    <col min="10" max="16" width="8.625" style="39" customWidth="1"/>
    <col min="17" max="17" width="8.875" style="39" bestFit="1" customWidth="1"/>
    <col min="18" max="18" width="10.125" style="39" bestFit="1" customWidth="1"/>
    <col min="19" max="20" width="8.625" style="39" customWidth="1"/>
    <col min="21" max="21" width="10.125" style="39" bestFit="1" customWidth="1"/>
    <col min="22" max="22" width="9.875" style="39" customWidth="1"/>
    <col min="23" max="23" width="8.625" style="39" customWidth="1"/>
    <col min="24" max="16384" width="9.00390625" style="39" customWidth="1"/>
  </cols>
  <sheetData>
    <row r="1" spans="1:23" s="37" customFormat="1" ht="14.25" thickBot="1">
      <c r="A1" s="35"/>
      <c r="B1" s="35"/>
      <c r="C1" s="35"/>
      <c r="D1" s="35"/>
      <c r="E1" s="35"/>
      <c r="F1" s="35"/>
      <c r="G1" s="35"/>
      <c r="H1" s="35"/>
      <c r="I1" s="35"/>
      <c r="J1" s="35"/>
      <c r="K1" s="35"/>
      <c r="L1" s="35"/>
      <c r="M1" s="35"/>
      <c r="N1" s="35"/>
      <c r="O1" s="35"/>
      <c r="P1" s="35"/>
      <c r="Q1" s="35"/>
      <c r="R1" s="35"/>
      <c r="S1" s="35"/>
      <c r="T1" s="35"/>
      <c r="U1" s="35"/>
      <c r="V1" s="35"/>
      <c r="W1" s="36" t="s">
        <v>0</v>
      </c>
    </row>
    <row r="2" spans="1:23" ht="15.75">
      <c r="A2" s="15"/>
      <c r="B2" s="38"/>
      <c r="C2" s="1425" t="s">
        <v>108</v>
      </c>
      <c r="D2" s="1426"/>
      <c r="E2" s="1426"/>
      <c r="F2" s="1426"/>
      <c r="G2" s="1426"/>
      <c r="H2" s="1426"/>
      <c r="I2" s="1427"/>
      <c r="J2" s="1419" t="s">
        <v>108</v>
      </c>
      <c r="K2" s="1420"/>
      <c r="L2" s="1420"/>
      <c r="M2" s="1420"/>
      <c r="N2" s="1420"/>
      <c r="O2" s="1420"/>
      <c r="P2" s="1421"/>
      <c r="Q2" s="1413" t="s">
        <v>110</v>
      </c>
      <c r="R2" s="1413"/>
      <c r="S2" s="1413"/>
      <c r="T2" s="1413"/>
      <c r="U2" s="1413"/>
      <c r="V2" s="1413"/>
      <c r="W2" s="1414"/>
    </row>
    <row r="3" spans="1:23" ht="19.5" customHeight="1">
      <c r="A3" s="1415" t="s">
        <v>63</v>
      </c>
      <c r="B3" s="1416"/>
      <c r="C3" s="1405" t="s">
        <v>188</v>
      </c>
      <c r="D3" s="1406"/>
      <c r="E3" s="1406"/>
      <c r="F3" s="1406"/>
      <c r="G3" s="1406"/>
      <c r="H3" s="1406"/>
      <c r="I3" s="1407"/>
      <c r="J3" s="1422" t="s">
        <v>73</v>
      </c>
      <c r="K3" s="1423"/>
      <c r="L3" s="1423"/>
      <c r="M3" s="1423"/>
      <c r="N3" s="1423"/>
      <c r="O3" s="1423"/>
      <c r="P3" s="1424"/>
      <c r="Q3" s="1417" t="s">
        <v>1</v>
      </c>
      <c r="R3" s="1417"/>
      <c r="S3" s="1417"/>
      <c r="T3" s="1417"/>
      <c r="U3" s="1417"/>
      <c r="V3" s="1417"/>
      <c r="W3" s="1418"/>
    </row>
    <row r="4" spans="1:23" ht="18.75" customHeight="1" thickBot="1">
      <c r="A4" s="40"/>
      <c r="B4" s="41"/>
      <c r="C4" s="1405" t="s">
        <v>189</v>
      </c>
      <c r="D4" s="1406"/>
      <c r="E4" s="1406"/>
      <c r="F4" s="1406"/>
      <c r="G4" s="1406"/>
      <c r="H4" s="1406"/>
      <c r="I4" s="1407"/>
      <c r="J4" s="1430" t="s">
        <v>109</v>
      </c>
      <c r="K4" s="1431"/>
      <c r="L4" s="1431"/>
      <c r="M4" s="1431"/>
      <c r="N4" s="1423"/>
      <c r="O4" s="1423"/>
      <c r="P4" s="1432"/>
      <c r="Q4" s="1400"/>
      <c r="R4" s="1400"/>
      <c r="S4" s="1401"/>
      <c r="T4" s="1400"/>
      <c r="U4" s="1400"/>
      <c r="V4" s="1401"/>
      <c r="W4" s="1402"/>
    </row>
    <row r="5" spans="1:23" ht="15" thickBot="1">
      <c r="A5" s="1408" t="s">
        <v>13</v>
      </c>
      <c r="B5" s="1409"/>
      <c r="C5" s="229" t="s">
        <v>86</v>
      </c>
      <c r="D5" s="396" t="s">
        <v>104</v>
      </c>
      <c r="E5" s="364" t="s">
        <v>190</v>
      </c>
      <c r="F5" s="630" t="s">
        <v>74</v>
      </c>
      <c r="G5" s="231" t="s">
        <v>107</v>
      </c>
      <c r="H5" s="231" t="s">
        <v>89</v>
      </c>
      <c r="I5" s="232" t="s">
        <v>90</v>
      </c>
      <c r="J5" s="250" t="s">
        <v>79</v>
      </c>
      <c r="K5" s="156" t="s">
        <v>80</v>
      </c>
      <c r="L5" s="397" t="s">
        <v>81</v>
      </c>
      <c r="M5" s="156" t="s">
        <v>82</v>
      </c>
      <c r="N5" s="13" t="s">
        <v>83</v>
      </c>
      <c r="O5" s="13" t="s">
        <v>84</v>
      </c>
      <c r="P5" s="157" t="s">
        <v>85</v>
      </c>
      <c r="Q5" s="6" t="s">
        <v>46</v>
      </c>
      <c r="R5" s="2" t="s">
        <v>78</v>
      </c>
      <c r="S5" s="366" t="s">
        <v>48</v>
      </c>
      <c r="T5" s="7" t="s">
        <v>49</v>
      </c>
      <c r="U5" s="8" t="s">
        <v>47</v>
      </c>
      <c r="V5" s="8" t="s">
        <v>50</v>
      </c>
      <c r="W5" s="8" t="s">
        <v>51</v>
      </c>
    </row>
    <row r="6" spans="1:23" ht="23.25" customHeight="1" thickTop="1">
      <c r="A6" s="42" t="s">
        <v>14</v>
      </c>
      <c r="B6" s="43"/>
      <c r="C6" s="233">
        <v>69.92</v>
      </c>
      <c r="D6" s="642">
        <v>59.54789153999998</v>
      </c>
      <c r="E6" s="1208">
        <v>75.69991870000001</v>
      </c>
      <c r="F6" s="668"/>
      <c r="G6" s="234">
        <v>129.46789153999998</v>
      </c>
      <c r="H6" s="234">
        <f aca="true" t="shared" si="0" ref="H6:H13">I6-G6</f>
        <v>165.53210846000002</v>
      </c>
      <c r="I6" s="235">
        <v>295</v>
      </c>
      <c r="J6" s="813">
        <v>59.54600000000001</v>
      </c>
      <c r="K6" s="368">
        <v>63.492</v>
      </c>
      <c r="L6" s="372">
        <v>66.779</v>
      </c>
      <c r="M6" s="814">
        <v>65.178</v>
      </c>
      <c r="N6" s="177">
        <v>123.038</v>
      </c>
      <c r="O6" s="177">
        <v>131.957</v>
      </c>
      <c r="P6" s="392">
        <v>254.995</v>
      </c>
      <c r="Q6" s="815">
        <v>65.04</v>
      </c>
      <c r="R6" s="816">
        <v>65.54</v>
      </c>
      <c r="S6" s="817">
        <v>77.5</v>
      </c>
      <c r="T6" s="818">
        <v>52.749813100000026</v>
      </c>
      <c r="U6" s="819">
        <f>SUM(Q6:R6)</f>
        <v>130.58</v>
      </c>
      <c r="V6" s="819">
        <f>SUM(S6:T6)</f>
        <v>130.24981310000004</v>
      </c>
      <c r="W6" s="820">
        <f>V6+U6</f>
        <v>260.8298131</v>
      </c>
    </row>
    <row r="7" spans="1:23" ht="23.25" customHeight="1" thickBot="1">
      <c r="A7" s="47" t="s">
        <v>15</v>
      </c>
      <c r="B7" s="48"/>
      <c r="C7" s="236">
        <v>203.52416350299998</v>
      </c>
      <c r="D7" s="643">
        <v>197.9755446956267</v>
      </c>
      <c r="E7" s="1209">
        <v>198.7640976462153</v>
      </c>
      <c r="F7" s="669"/>
      <c r="G7" s="237">
        <v>402</v>
      </c>
      <c r="H7" s="237">
        <f>I7-G7</f>
        <v>382.99945116758954</v>
      </c>
      <c r="I7" s="238">
        <v>784.9994511675895</v>
      </c>
      <c r="J7" s="821">
        <v>192.55300000000003</v>
      </c>
      <c r="K7" s="369">
        <v>178.139</v>
      </c>
      <c r="L7" s="373">
        <v>183.707</v>
      </c>
      <c r="M7" s="822">
        <v>190.612</v>
      </c>
      <c r="N7" s="179">
        <v>370.69200000000006</v>
      </c>
      <c r="O7" s="179">
        <v>374.319</v>
      </c>
      <c r="P7" s="393">
        <v>745.0110000000001</v>
      </c>
      <c r="Q7" s="823">
        <v>149.78</v>
      </c>
      <c r="R7" s="824">
        <v>147.16</v>
      </c>
      <c r="S7" s="825">
        <v>167.86</v>
      </c>
      <c r="T7" s="826">
        <v>207.5765668340333</v>
      </c>
      <c r="U7" s="827">
        <f aca="true" t="shared" si="1" ref="U7:U13">SUM(Q7:R7)</f>
        <v>296.94</v>
      </c>
      <c r="V7" s="827">
        <f aca="true" t="shared" si="2" ref="V7:V13">SUM(S7:T7)</f>
        <v>375.43656683403333</v>
      </c>
      <c r="W7" s="828">
        <f aca="true" t="shared" si="3" ref="W7:W13">V7+U7</f>
        <v>672.3765668340334</v>
      </c>
    </row>
    <row r="8" spans="1:23" ht="23.25" customHeight="1" thickTop="1">
      <c r="A8" s="52"/>
      <c r="B8" s="53" t="s">
        <v>16</v>
      </c>
      <c r="C8" s="233">
        <v>112.95963974299998</v>
      </c>
      <c r="D8" s="642">
        <v>110.2251217111317</v>
      </c>
      <c r="E8" s="1210">
        <v>105.2428271256293</v>
      </c>
      <c r="F8" s="668"/>
      <c r="G8" s="234">
        <v>223.1847614541317</v>
      </c>
      <c r="H8" s="234">
        <f t="shared" si="0"/>
        <v>202.3895064036433</v>
      </c>
      <c r="I8" s="235">
        <v>425.574267857775</v>
      </c>
      <c r="J8" s="813">
        <v>111.99</v>
      </c>
      <c r="K8" s="368">
        <v>101.015</v>
      </c>
      <c r="L8" s="372">
        <v>100.26100000000001</v>
      </c>
      <c r="M8" s="814">
        <v>105.89200000000001</v>
      </c>
      <c r="N8" s="177">
        <v>213.005</v>
      </c>
      <c r="O8" s="177">
        <v>206.15300000000002</v>
      </c>
      <c r="P8" s="392">
        <v>419.158</v>
      </c>
      <c r="Q8" s="815">
        <v>86.74</v>
      </c>
      <c r="R8" s="816">
        <v>89.85</v>
      </c>
      <c r="S8" s="817">
        <v>96.14</v>
      </c>
      <c r="T8" s="818">
        <v>105.93199214293833</v>
      </c>
      <c r="U8" s="819">
        <f t="shared" si="1"/>
        <v>176.58999999999997</v>
      </c>
      <c r="V8" s="819">
        <f t="shared" si="2"/>
        <v>202.0719921429383</v>
      </c>
      <c r="W8" s="820">
        <f t="shared" si="3"/>
        <v>378.6619921429383</v>
      </c>
    </row>
    <row r="9" spans="1:23" ht="23.25" customHeight="1">
      <c r="A9" s="57"/>
      <c r="B9" s="58" t="s">
        <v>17</v>
      </c>
      <c r="C9" s="233">
        <v>34.3565639</v>
      </c>
      <c r="D9" s="642">
        <v>31.597044939000003</v>
      </c>
      <c r="E9" s="1210">
        <v>35.029101319400006</v>
      </c>
      <c r="F9" s="668"/>
      <c r="G9" s="234">
        <v>65.953608839</v>
      </c>
      <c r="H9" s="234">
        <f t="shared" si="0"/>
        <v>73.16948106473521</v>
      </c>
      <c r="I9" s="235">
        <v>139.1230899037352</v>
      </c>
      <c r="J9" s="813">
        <v>31.668000000000003</v>
      </c>
      <c r="K9" s="368">
        <v>30.776999999999997</v>
      </c>
      <c r="L9" s="372">
        <v>31.596999999999998</v>
      </c>
      <c r="M9" s="814">
        <v>34.363</v>
      </c>
      <c r="N9" s="177">
        <v>62.445</v>
      </c>
      <c r="O9" s="177">
        <v>65.96</v>
      </c>
      <c r="P9" s="392">
        <v>128.405</v>
      </c>
      <c r="Q9" s="815">
        <v>22.89</v>
      </c>
      <c r="R9" s="816">
        <v>22.16</v>
      </c>
      <c r="S9" s="817">
        <v>25.19</v>
      </c>
      <c r="T9" s="818">
        <v>28.217220400700008</v>
      </c>
      <c r="U9" s="819">
        <f t="shared" si="1"/>
        <v>45.05</v>
      </c>
      <c r="V9" s="819">
        <f t="shared" si="2"/>
        <v>53.40722040070001</v>
      </c>
      <c r="W9" s="820">
        <f t="shared" si="3"/>
        <v>98.45722040070001</v>
      </c>
    </row>
    <row r="10" spans="1:23" ht="23.25" customHeight="1">
      <c r="A10" s="59"/>
      <c r="B10" s="58" t="s">
        <v>25</v>
      </c>
      <c r="C10" s="233">
        <v>50.76257095999999</v>
      </c>
      <c r="D10" s="642">
        <v>41.147598049095016</v>
      </c>
      <c r="E10" s="1210">
        <v>45.77877264232</v>
      </c>
      <c r="F10" s="668"/>
      <c r="G10" s="234">
        <v>91.910169009095</v>
      </c>
      <c r="H10" s="234">
        <f t="shared" si="0"/>
        <v>87.71927703332</v>
      </c>
      <c r="I10" s="235">
        <v>179.629446042415</v>
      </c>
      <c r="J10" s="813">
        <v>43.521</v>
      </c>
      <c r="K10" s="368">
        <v>40.105</v>
      </c>
      <c r="L10" s="372">
        <v>45.565</v>
      </c>
      <c r="M10" s="814">
        <v>43.972</v>
      </c>
      <c r="N10" s="177">
        <v>83.626</v>
      </c>
      <c r="O10" s="177">
        <v>89.537</v>
      </c>
      <c r="P10" s="392">
        <v>173.16300000000004</v>
      </c>
      <c r="Q10" s="815">
        <v>38.22</v>
      </c>
      <c r="R10" s="816">
        <v>32.47</v>
      </c>
      <c r="S10" s="817">
        <v>44.86</v>
      </c>
      <c r="T10" s="818">
        <v>46.023571470395</v>
      </c>
      <c r="U10" s="819">
        <f t="shared" si="1"/>
        <v>70.69</v>
      </c>
      <c r="V10" s="819">
        <f t="shared" si="2"/>
        <v>90.883571470395</v>
      </c>
      <c r="W10" s="820">
        <f t="shared" si="3"/>
        <v>161.573571470395</v>
      </c>
    </row>
    <row r="11" spans="1:23" ht="23.25" customHeight="1">
      <c r="A11" s="40"/>
      <c r="B11" s="60" t="s">
        <v>18</v>
      </c>
      <c r="C11" s="239">
        <v>5.4453889</v>
      </c>
      <c r="D11" s="644">
        <v>7.075554026399998</v>
      </c>
      <c r="E11" s="1211">
        <v>8.768828977800004</v>
      </c>
      <c r="F11" s="670"/>
      <c r="G11" s="240">
        <v>12.520942926399998</v>
      </c>
      <c r="H11" s="240">
        <f t="shared" si="0"/>
        <v>16.27691088619831</v>
      </c>
      <c r="I11" s="241">
        <v>28.79785381259831</v>
      </c>
      <c r="J11" s="829">
        <v>5.374</v>
      </c>
      <c r="K11" s="370">
        <v>6.242000000000001</v>
      </c>
      <c r="L11" s="374">
        <v>6.284</v>
      </c>
      <c r="M11" s="830">
        <v>6.385</v>
      </c>
      <c r="N11" s="181">
        <v>11.616</v>
      </c>
      <c r="O11" s="181">
        <v>12.669</v>
      </c>
      <c r="P11" s="394">
        <v>24.285</v>
      </c>
      <c r="Q11" s="831">
        <v>1.93</v>
      </c>
      <c r="R11" s="832">
        <v>2.61</v>
      </c>
      <c r="S11" s="833">
        <v>1.67</v>
      </c>
      <c r="T11" s="834">
        <v>7.41732</v>
      </c>
      <c r="U11" s="835">
        <f t="shared" si="1"/>
        <v>4.54</v>
      </c>
      <c r="V11" s="835">
        <f t="shared" si="2"/>
        <v>9.08732</v>
      </c>
      <c r="W11" s="836">
        <f t="shared" si="3"/>
        <v>13.627320000000001</v>
      </c>
    </row>
    <row r="12" spans="1:23" ht="23.25" customHeight="1" thickBot="1">
      <c r="A12" s="61"/>
      <c r="B12" s="62" t="s">
        <v>19</v>
      </c>
      <c r="C12" s="236">
        <v>0</v>
      </c>
      <c r="D12" s="643">
        <v>7.9302259699999915</v>
      </c>
      <c r="E12" s="1209">
        <v>3.944567581066009</v>
      </c>
      <c r="F12" s="669"/>
      <c r="G12" s="237">
        <v>7.9302259699999915</v>
      </c>
      <c r="H12" s="237">
        <f t="shared" si="0"/>
        <v>3.944567581066009</v>
      </c>
      <c r="I12" s="238">
        <v>11.874793551066</v>
      </c>
      <c r="J12" s="821">
        <v>0</v>
      </c>
      <c r="K12" s="369">
        <v>0</v>
      </c>
      <c r="L12" s="373">
        <v>0</v>
      </c>
      <c r="M12" s="822">
        <v>0</v>
      </c>
      <c r="N12" s="179">
        <v>0</v>
      </c>
      <c r="O12" s="179">
        <v>0</v>
      </c>
      <c r="P12" s="393">
        <v>0</v>
      </c>
      <c r="Q12" s="823">
        <v>0</v>
      </c>
      <c r="R12" s="824">
        <v>0.07</v>
      </c>
      <c r="S12" s="825">
        <v>0</v>
      </c>
      <c r="T12" s="826">
        <v>19.986462819999996</v>
      </c>
      <c r="U12" s="827">
        <f t="shared" si="1"/>
        <v>0.07</v>
      </c>
      <c r="V12" s="827">
        <f t="shared" si="2"/>
        <v>19.986462819999996</v>
      </c>
      <c r="W12" s="828">
        <f t="shared" si="3"/>
        <v>20.056462819999997</v>
      </c>
    </row>
    <row r="13" spans="1:23" ht="23.25" customHeight="1" thickBot="1" thickTop="1">
      <c r="A13" s="66" t="s">
        <v>20</v>
      </c>
      <c r="B13" s="67"/>
      <c r="C13" s="242">
        <v>273.44416350299997</v>
      </c>
      <c r="D13" s="367">
        <v>257.52343623562666</v>
      </c>
      <c r="E13" s="1212">
        <v>274.4640163462153</v>
      </c>
      <c r="F13" s="671"/>
      <c r="G13" s="243">
        <v>530.9675997386266</v>
      </c>
      <c r="H13" s="243">
        <f t="shared" si="0"/>
        <v>549.0318514289629</v>
      </c>
      <c r="I13" s="244">
        <v>1079.9994511675895</v>
      </c>
      <c r="J13" s="837">
        <v>252.09900000000002</v>
      </c>
      <c r="K13" s="371">
        <v>241.63100000000003</v>
      </c>
      <c r="L13" s="375">
        <v>250.486</v>
      </c>
      <c r="M13" s="838">
        <v>255.79</v>
      </c>
      <c r="N13" s="183">
        <v>493.73</v>
      </c>
      <c r="O13" s="183">
        <v>506.276</v>
      </c>
      <c r="P13" s="395">
        <v>1000.0060000000001</v>
      </c>
      <c r="Q13" s="839">
        <f>SUM(Q6:Q7)</f>
        <v>214.82</v>
      </c>
      <c r="R13" s="855">
        <f>SUM(R6:R7)</f>
        <v>212.7</v>
      </c>
      <c r="S13" s="841">
        <f>SUM(S6:S7)</f>
        <v>245.36</v>
      </c>
      <c r="T13" s="842">
        <f>SUM(T6:T7)</f>
        <v>260.3263799340333</v>
      </c>
      <c r="U13" s="843">
        <f t="shared" si="1"/>
        <v>427.52</v>
      </c>
      <c r="V13" s="843">
        <f t="shared" si="2"/>
        <v>505.6863799340333</v>
      </c>
      <c r="W13" s="844">
        <f t="shared" si="3"/>
        <v>933.2063799340333</v>
      </c>
    </row>
    <row r="14" spans="1:23" ht="13.5" customHeight="1" thickBot="1">
      <c r="A14" s="71"/>
      <c r="B14" s="341"/>
      <c r="C14" s="342"/>
      <c r="D14" s="342"/>
      <c r="E14" s="342"/>
      <c r="F14" s="342"/>
      <c r="G14" s="342"/>
      <c r="H14" s="342"/>
      <c r="I14" s="342"/>
      <c r="J14" s="856"/>
      <c r="K14" s="856"/>
      <c r="L14" s="856"/>
      <c r="M14" s="856"/>
      <c r="N14" s="856"/>
      <c r="O14" s="856"/>
      <c r="P14" s="856"/>
      <c r="Q14" s="857"/>
      <c r="R14" s="857"/>
      <c r="S14" s="857"/>
      <c r="T14" s="857"/>
      <c r="U14" s="857"/>
      <c r="V14" s="857"/>
      <c r="W14" s="857"/>
    </row>
    <row r="15" spans="1:23" ht="23.25" customHeight="1" thickBot="1">
      <c r="A15" s="1436" t="s">
        <v>21</v>
      </c>
      <c r="B15" s="1438"/>
      <c r="C15" s="229" t="s">
        <v>127</v>
      </c>
      <c r="D15" s="396" t="s">
        <v>104</v>
      </c>
      <c r="E15" s="585" t="s">
        <v>88</v>
      </c>
      <c r="F15" s="232" t="s">
        <v>74</v>
      </c>
      <c r="G15" s="231" t="s">
        <v>107</v>
      </c>
      <c r="H15" s="231" t="s">
        <v>89</v>
      </c>
      <c r="I15" s="232" t="s">
        <v>90</v>
      </c>
      <c r="J15" s="175" t="s">
        <v>79</v>
      </c>
      <c r="K15" s="14" t="s">
        <v>80</v>
      </c>
      <c r="L15" s="378" t="s">
        <v>81</v>
      </c>
      <c r="M15" s="157" t="s">
        <v>82</v>
      </c>
      <c r="N15" s="13" t="s">
        <v>83</v>
      </c>
      <c r="O15" s="13" t="s">
        <v>84</v>
      </c>
      <c r="P15" s="157" t="s">
        <v>85</v>
      </c>
      <c r="Q15" s="492" t="s">
        <v>46</v>
      </c>
      <c r="R15" s="10" t="s">
        <v>128</v>
      </c>
      <c r="S15" s="391" t="s">
        <v>48</v>
      </c>
      <c r="T15" s="579" t="s">
        <v>49</v>
      </c>
      <c r="U15" s="8" t="s">
        <v>47</v>
      </c>
      <c r="V15" s="8" t="s">
        <v>50</v>
      </c>
      <c r="W15" s="8" t="s">
        <v>51</v>
      </c>
    </row>
    <row r="16" spans="1:23" ht="23.25" customHeight="1" thickTop="1">
      <c r="A16" s="73" t="s">
        <v>7</v>
      </c>
      <c r="B16" s="74"/>
      <c r="C16" s="245">
        <v>5.06</v>
      </c>
      <c r="D16" s="645">
        <v>0.16</v>
      </c>
      <c r="E16" s="1213">
        <v>4.81</v>
      </c>
      <c r="F16" s="672"/>
      <c r="G16" s="246">
        <v>5.22</v>
      </c>
      <c r="H16" s="246">
        <f>I16-G16</f>
        <v>8.3</v>
      </c>
      <c r="I16" s="895">
        <v>13.52</v>
      </c>
      <c r="J16" s="203">
        <v>1.26</v>
      </c>
      <c r="K16" s="376">
        <v>2.96</v>
      </c>
      <c r="L16" s="379">
        <v>2.9</v>
      </c>
      <c r="M16" s="847">
        <v>6.4</v>
      </c>
      <c r="N16" s="204">
        <f>SUM(J16:K16)</f>
        <v>4.22</v>
      </c>
      <c r="O16" s="204">
        <f>SUM(L16:M16)</f>
        <v>9.3</v>
      </c>
      <c r="P16" s="420">
        <f>N16+O16</f>
        <v>13.52</v>
      </c>
      <c r="Q16" s="848">
        <v>-7.79</v>
      </c>
      <c r="R16" s="849">
        <v>-12.28</v>
      </c>
      <c r="S16" s="850">
        <v>6.07</v>
      </c>
      <c r="T16" s="851">
        <v>1.71</v>
      </c>
      <c r="U16" s="852">
        <f>SUM(Q16:R16)</f>
        <v>-20.07</v>
      </c>
      <c r="V16" s="852">
        <f>SUM(S16:T16)</f>
        <v>7.78</v>
      </c>
      <c r="W16" s="853">
        <f>U16+V16</f>
        <v>-12.29</v>
      </c>
    </row>
    <row r="17" spans="1:23" ht="23.25" customHeight="1" thickBot="1">
      <c r="A17" s="149" t="s">
        <v>39</v>
      </c>
      <c r="B17" s="148"/>
      <c r="C17" s="599">
        <f>C16/C13</f>
        <v>0.01850469190922953</v>
      </c>
      <c r="D17" s="632">
        <f>D16/D13</f>
        <v>0.0006213026757440613</v>
      </c>
      <c r="E17" s="1214">
        <f>E16/E13</f>
        <v>0.017525065996019506</v>
      </c>
      <c r="F17" s="680"/>
      <c r="G17" s="530">
        <f>G16/G13</f>
        <v>0.009831108343653342</v>
      </c>
      <c r="H17" s="423">
        <f>H16/H13</f>
        <v>0.015117520009809314</v>
      </c>
      <c r="I17" s="897">
        <f>I16/I13</f>
        <v>0.012518524880159431</v>
      </c>
      <c r="J17" s="576">
        <f aca="true" t="shared" si="4" ref="J17:V17">J16/J13</f>
        <v>0.004998036485666345</v>
      </c>
      <c r="K17" s="577">
        <f t="shared" si="4"/>
        <v>0.01225008380547198</v>
      </c>
      <c r="L17" s="593">
        <f t="shared" si="4"/>
        <v>0.01157749335292192</v>
      </c>
      <c r="M17" s="486">
        <f t="shared" si="4"/>
        <v>0.025020524649126238</v>
      </c>
      <c r="N17" s="485">
        <f t="shared" si="4"/>
        <v>0.00854718165799121</v>
      </c>
      <c r="O17" s="485">
        <f t="shared" si="4"/>
        <v>0.01836942695288736</v>
      </c>
      <c r="P17" s="486">
        <f t="shared" si="4"/>
        <v>0.013519918880486715</v>
      </c>
      <c r="Q17" s="297" t="s">
        <v>129</v>
      </c>
      <c r="R17" s="150" t="s">
        <v>75</v>
      </c>
      <c r="S17" s="484">
        <f t="shared" si="4"/>
        <v>0.02473915878708836</v>
      </c>
      <c r="T17" s="416">
        <f t="shared" si="4"/>
        <v>0.006568677367362132</v>
      </c>
      <c r="U17" s="418" t="s">
        <v>75</v>
      </c>
      <c r="V17" s="419">
        <f t="shared" si="4"/>
        <v>0.01538502975107793</v>
      </c>
      <c r="W17" s="419" t="s">
        <v>75</v>
      </c>
    </row>
    <row r="18" spans="17:23" ht="18" customHeight="1" thickBot="1">
      <c r="Q18" s="227"/>
      <c r="R18" s="227"/>
      <c r="S18" s="227"/>
      <c r="T18" s="227"/>
      <c r="U18" s="227"/>
      <c r="V18" s="227"/>
      <c r="W18" s="228" t="s">
        <v>23</v>
      </c>
    </row>
    <row r="19" spans="8:23" ht="23.25" customHeight="1">
      <c r="H19" s="76"/>
      <c r="I19" s="77"/>
      <c r="J19" s="1398" t="s">
        <v>191</v>
      </c>
      <c r="K19" s="1428"/>
      <c r="L19" s="1428"/>
      <c r="M19" s="1428"/>
      <c r="N19" s="1428"/>
      <c r="O19" s="1428"/>
      <c r="P19" s="1429"/>
      <c r="Q19" s="1403" t="s">
        <v>192</v>
      </c>
      <c r="R19" s="1403"/>
      <c r="S19" s="1403"/>
      <c r="T19" s="1403"/>
      <c r="U19" s="1403"/>
      <c r="V19" s="1403"/>
      <c r="W19" s="1402"/>
    </row>
    <row r="20" spans="8:23" ht="23.25" customHeight="1" thickBot="1">
      <c r="H20" s="1415" t="str">
        <f>A3</f>
        <v>AEC</v>
      </c>
      <c r="I20" s="1440"/>
      <c r="J20" s="1410"/>
      <c r="K20" s="1411"/>
      <c r="L20" s="1411"/>
      <c r="M20" s="1411"/>
      <c r="N20" s="1411"/>
      <c r="O20" s="1411"/>
      <c r="P20" s="1399"/>
      <c r="Q20" s="1404"/>
      <c r="R20" s="1404"/>
      <c r="S20" s="1417"/>
      <c r="T20" s="1404"/>
      <c r="U20" s="1404"/>
      <c r="V20" s="1417"/>
      <c r="W20" s="1418"/>
    </row>
    <row r="21" spans="2:23" ht="23.25" customHeight="1" thickBot="1">
      <c r="B21" s="1320"/>
      <c r="H21" s="1408" t="s">
        <v>13</v>
      </c>
      <c r="I21" s="1435"/>
      <c r="J21" s="250" t="s">
        <v>91</v>
      </c>
      <c r="K21" s="156" t="s">
        <v>92</v>
      </c>
      <c r="L21" s="397" t="s">
        <v>93</v>
      </c>
      <c r="M21" s="156" t="s">
        <v>94</v>
      </c>
      <c r="N21" s="13" t="s">
        <v>95</v>
      </c>
      <c r="O21" s="13" t="s">
        <v>96</v>
      </c>
      <c r="P21" s="157" t="s">
        <v>97</v>
      </c>
      <c r="Q21" s="6" t="s">
        <v>98</v>
      </c>
      <c r="R21" s="2" t="s">
        <v>92</v>
      </c>
      <c r="S21" s="366" t="s">
        <v>99</v>
      </c>
      <c r="T21" s="7" t="s">
        <v>100</v>
      </c>
      <c r="U21" s="8" t="s">
        <v>101</v>
      </c>
      <c r="V21" s="8" t="s">
        <v>102</v>
      </c>
      <c r="W21" s="8" t="s">
        <v>103</v>
      </c>
    </row>
    <row r="22" spans="2:23" ht="23.25" customHeight="1" thickTop="1">
      <c r="B22" s="1320"/>
      <c r="H22" s="42" t="s">
        <v>14</v>
      </c>
      <c r="I22" s="78"/>
      <c r="J22" s="251">
        <f aca="true" t="shared" si="5" ref="J22:L27">C6/J6</f>
        <v>1.1742182514358646</v>
      </c>
      <c r="K22" s="252">
        <f t="shared" si="5"/>
        <v>0.9378802296352293</v>
      </c>
      <c r="L22" s="971">
        <f t="shared" si="5"/>
        <v>1.1335886835681879</v>
      </c>
      <c r="M22" s="663"/>
      <c r="N22" s="253">
        <v>1.0522593957964206</v>
      </c>
      <c r="O22" s="253">
        <f aca="true" t="shared" si="6" ref="O22:O27">H6/O6</f>
        <v>1.2544397679547128</v>
      </c>
      <c r="P22" s="253">
        <f aca="true" t="shared" si="7" ref="P22:P27">I6/P6</f>
        <v>1.1568854291260613</v>
      </c>
      <c r="Q22" s="79">
        <f aca="true" t="shared" si="8" ref="Q22:S29">C6/Q6</f>
        <v>1.075030750307503</v>
      </c>
      <c r="R22" s="80">
        <f t="shared" si="8"/>
        <v>0.9085732612145251</v>
      </c>
      <c r="S22" s="1218">
        <f t="shared" si="8"/>
        <v>0.9767731445161292</v>
      </c>
      <c r="T22" s="663"/>
      <c r="U22" s="81">
        <f aca="true" t="shared" si="9" ref="U22:U28">G6/U6</f>
        <v>0.9914833170470208</v>
      </c>
      <c r="V22" s="81">
        <f aca="true" t="shared" si="10" ref="V22:V29">H6/V6</f>
        <v>1.2708817350310653</v>
      </c>
      <c r="W22" s="81">
        <f aca="true" t="shared" si="11" ref="W22:W29">I6/W6</f>
        <v>1.1310056795037438</v>
      </c>
    </row>
    <row r="23" spans="2:23" ht="23.25" customHeight="1" thickBot="1">
      <c r="B23" s="139"/>
      <c r="D23" s="932"/>
      <c r="H23" s="47" t="s">
        <v>15</v>
      </c>
      <c r="I23" s="82"/>
      <c r="J23" s="254">
        <f t="shared" si="5"/>
        <v>1.0569773698825775</v>
      </c>
      <c r="K23" s="255">
        <f t="shared" si="5"/>
        <v>1.1113543058826347</v>
      </c>
      <c r="L23" s="1215">
        <f t="shared" si="5"/>
        <v>1.0819625689070929</v>
      </c>
      <c r="M23" s="674"/>
      <c r="N23" s="256">
        <v>1.083</v>
      </c>
      <c r="O23" s="256">
        <v>1.025</v>
      </c>
      <c r="P23" s="256">
        <f t="shared" si="7"/>
        <v>1.0536749808628187</v>
      </c>
      <c r="Q23" s="83">
        <f t="shared" si="8"/>
        <v>1.3588206937040992</v>
      </c>
      <c r="R23" s="84">
        <f t="shared" si="8"/>
        <v>1.34530813193549</v>
      </c>
      <c r="S23" s="1219">
        <f t="shared" si="8"/>
        <v>1.1841063841666584</v>
      </c>
      <c r="T23" s="674"/>
      <c r="U23" s="85">
        <f t="shared" si="9"/>
        <v>1.3538088502727823</v>
      </c>
      <c r="V23" s="85">
        <f t="shared" si="10"/>
        <v>1.020144240070519</v>
      </c>
      <c r="W23" s="85">
        <f t="shared" si="11"/>
        <v>1.1674997165113215</v>
      </c>
    </row>
    <row r="24" spans="2:23" ht="23.25" customHeight="1" thickTop="1">
      <c r="B24" s="1320"/>
      <c r="H24" s="52"/>
      <c r="I24" s="86" t="s">
        <v>16</v>
      </c>
      <c r="J24" s="257">
        <f t="shared" si="5"/>
        <v>1.0086582707652467</v>
      </c>
      <c r="K24" s="258">
        <f t="shared" si="5"/>
        <v>1.0911757829147326</v>
      </c>
      <c r="L24" s="381">
        <f t="shared" si="5"/>
        <v>1.0496885840519175</v>
      </c>
      <c r="M24" s="665"/>
      <c r="N24" s="259">
        <v>1.0477911854375799</v>
      </c>
      <c r="O24" s="259">
        <f t="shared" si="6"/>
        <v>0.9817441725497242</v>
      </c>
      <c r="P24" s="259">
        <f t="shared" si="7"/>
        <v>1.0153075161580478</v>
      </c>
      <c r="Q24" s="87">
        <f t="shared" si="8"/>
        <v>1.3022785305856581</v>
      </c>
      <c r="R24" s="88">
        <f t="shared" si="8"/>
        <v>1.2267681882151553</v>
      </c>
      <c r="S24" s="974">
        <f t="shared" si="8"/>
        <v>1.0946830364637956</v>
      </c>
      <c r="T24" s="665"/>
      <c r="U24" s="89">
        <f t="shared" si="9"/>
        <v>1.26385843736413</v>
      </c>
      <c r="V24" s="89">
        <f t="shared" si="10"/>
        <v>1.0015712927721343</v>
      </c>
      <c r="W24" s="89">
        <f t="shared" si="11"/>
        <v>1.1238895814426713</v>
      </c>
    </row>
    <row r="25" spans="8:23" ht="23.25" customHeight="1">
      <c r="H25" s="57"/>
      <c r="I25" s="90" t="s">
        <v>17</v>
      </c>
      <c r="J25" s="257">
        <f t="shared" si="5"/>
        <v>1.084898443223443</v>
      </c>
      <c r="K25" s="258">
        <f t="shared" si="5"/>
        <v>1.0266447327224877</v>
      </c>
      <c r="L25" s="381">
        <f t="shared" si="5"/>
        <v>1.1086211133778525</v>
      </c>
      <c r="M25" s="665"/>
      <c r="N25" s="259">
        <v>1.05618718614781</v>
      </c>
      <c r="O25" s="259">
        <f t="shared" si="6"/>
        <v>1.1093008044987147</v>
      </c>
      <c r="P25" s="259">
        <f t="shared" si="7"/>
        <v>1.0834709700068939</v>
      </c>
      <c r="Q25" s="87">
        <f t="shared" si="8"/>
        <v>1.5009420664045434</v>
      </c>
      <c r="R25" s="88">
        <f t="shared" si="8"/>
        <v>1.4258594286552349</v>
      </c>
      <c r="S25" s="974">
        <f t="shared" si="8"/>
        <v>1.390595526772529</v>
      </c>
      <c r="T25" s="665"/>
      <c r="U25" s="89">
        <f t="shared" si="9"/>
        <v>1.464009075227525</v>
      </c>
      <c r="V25" s="89">
        <f t="shared" si="10"/>
        <v>1.3700297546991638</v>
      </c>
      <c r="W25" s="89">
        <f t="shared" si="11"/>
        <v>1.413030850734296</v>
      </c>
    </row>
    <row r="26" spans="8:23" ht="23.25" customHeight="1">
      <c r="H26" s="59"/>
      <c r="I26" s="90" t="s">
        <v>25</v>
      </c>
      <c r="J26" s="257">
        <f t="shared" si="5"/>
        <v>1.1663925681854734</v>
      </c>
      <c r="K26" s="258">
        <f t="shared" si="5"/>
        <v>1.0259967098639826</v>
      </c>
      <c r="L26" s="381">
        <f t="shared" si="5"/>
        <v>1.004691597548996</v>
      </c>
      <c r="M26" s="665"/>
      <c r="N26" s="259">
        <v>1.0990621219368975</v>
      </c>
      <c r="O26" s="259">
        <f t="shared" si="6"/>
        <v>0.9796986389237967</v>
      </c>
      <c r="P26" s="259">
        <f t="shared" si="7"/>
        <v>1.0373431162685733</v>
      </c>
      <c r="Q26" s="87">
        <f t="shared" si="8"/>
        <v>1.328167738356881</v>
      </c>
      <c r="R26" s="88">
        <f t="shared" si="8"/>
        <v>1.2672497089342476</v>
      </c>
      <c r="S26" s="974">
        <f t="shared" si="8"/>
        <v>1.020480888148016</v>
      </c>
      <c r="T26" s="665"/>
      <c r="U26" s="89">
        <f t="shared" si="9"/>
        <v>1.3001862923906493</v>
      </c>
      <c r="V26" s="89">
        <f t="shared" si="10"/>
        <v>0.9651829875754194</v>
      </c>
      <c r="W26" s="89">
        <f t="shared" si="11"/>
        <v>1.1117501730493613</v>
      </c>
    </row>
    <row r="27" spans="8:23" ht="23.25" customHeight="1">
      <c r="H27" s="40"/>
      <c r="I27" s="91" t="s">
        <v>18</v>
      </c>
      <c r="J27" s="257">
        <f t="shared" si="5"/>
        <v>1.013284127279494</v>
      </c>
      <c r="K27" s="258">
        <f t="shared" si="5"/>
        <v>1.1335395748798458</v>
      </c>
      <c r="L27" s="381">
        <f t="shared" si="5"/>
        <v>1.395421543252706</v>
      </c>
      <c r="M27" s="665"/>
      <c r="N27" s="259">
        <v>1.0779048662534434</v>
      </c>
      <c r="O27" s="259">
        <f t="shared" si="6"/>
        <v>1.284782610008549</v>
      </c>
      <c r="P27" s="259">
        <f t="shared" si="7"/>
        <v>1.185828857838102</v>
      </c>
      <c r="Q27" s="87">
        <f t="shared" si="8"/>
        <v>2.821445025906736</v>
      </c>
      <c r="R27" s="88">
        <f t="shared" si="8"/>
        <v>2.7109402399999993</v>
      </c>
      <c r="S27" s="974">
        <f t="shared" si="8"/>
        <v>5.2507957950898225</v>
      </c>
      <c r="T27" s="665"/>
      <c r="U27" s="89">
        <f t="shared" si="9"/>
        <v>2.7579169441409688</v>
      </c>
      <c r="V27" s="89">
        <f t="shared" si="10"/>
        <v>1.7911673503517327</v>
      </c>
      <c r="W27" s="89">
        <f t="shared" si="11"/>
        <v>2.1132441164218867</v>
      </c>
    </row>
    <row r="28" spans="8:23" ht="23.25" customHeight="1" thickBot="1">
      <c r="H28" s="61"/>
      <c r="I28" s="92" t="s">
        <v>19</v>
      </c>
      <c r="J28" s="254" t="s">
        <v>77</v>
      </c>
      <c r="K28" s="255" t="s">
        <v>77</v>
      </c>
      <c r="L28" s="1215" t="s">
        <v>77</v>
      </c>
      <c r="M28" s="675"/>
      <c r="N28" s="263" t="s">
        <v>75</v>
      </c>
      <c r="O28" s="263" t="s">
        <v>75</v>
      </c>
      <c r="P28" s="263" t="s">
        <v>75</v>
      </c>
      <c r="Q28" s="83" t="s">
        <v>141</v>
      </c>
      <c r="R28" s="84">
        <f>D12/R12</f>
        <v>113.2889424285713</v>
      </c>
      <c r="S28" s="1219" t="s">
        <v>245</v>
      </c>
      <c r="T28" s="674"/>
      <c r="U28" s="85">
        <f t="shared" si="9"/>
        <v>113.2889424285713</v>
      </c>
      <c r="V28" s="85">
        <f t="shared" si="10"/>
        <v>0.19736196527575506</v>
      </c>
      <c r="W28" s="85">
        <f t="shared" si="11"/>
        <v>0.5920681855837829</v>
      </c>
    </row>
    <row r="29" spans="8:23" ht="23.25" customHeight="1" thickBot="1" thickTop="1">
      <c r="H29" s="66" t="s">
        <v>20</v>
      </c>
      <c r="I29" s="75"/>
      <c r="J29" s="264">
        <f>C13/J13</f>
        <v>1.0846697666511964</v>
      </c>
      <c r="K29" s="265">
        <f>D13/K13</f>
        <v>1.0657715120809277</v>
      </c>
      <c r="L29" s="1217">
        <f>E13/L13</f>
        <v>1.095725974091228</v>
      </c>
      <c r="M29" s="676"/>
      <c r="N29" s="266">
        <v>1.0754209785482483</v>
      </c>
      <c r="O29" s="266">
        <f>H13/O13</f>
        <v>1.084451665551918</v>
      </c>
      <c r="P29" s="266">
        <f>I13/P13</f>
        <v>1.0799929712097622</v>
      </c>
      <c r="Q29" s="96">
        <f>C13/Q13</f>
        <v>1.2728990015035844</v>
      </c>
      <c r="R29" s="97">
        <f>D13/R13</f>
        <v>1.21073547830572</v>
      </c>
      <c r="S29" s="1221">
        <f t="shared" si="8"/>
        <v>1.1186176081929218</v>
      </c>
      <c r="T29" s="676"/>
      <c r="U29" s="98">
        <v>1.241971369149108</v>
      </c>
      <c r="V29" s="98">
        <f t="shared" si="10"/>
        <v>1.0857161142061686</v>
      </c>
      <c r="W29" s="98">
        <f t="shared" si="11"/>
        <v>1.1572996867466046</v>
      </c>
    </row>
    <row r="30" spans="8:23" ht="9.75" customHeight="1" thickBot="1" thickTop="1">
      <c r="H30" s="71"/>
      <c r="I30" s="71"/>
      <c r="J30" s="267"/>
      <c r="K30" s="267"/>
      <c r="L30" s="409"/>
      <c r="M30" s="267"/>
      <c r="N30" s="267"/>
      <c r="O30" s="267"/>
      <c r="P30" s="267"/>
      <c r="Q30" s="12"/>
      <c r="R30" s="12"/>
      <c r="S30" s="12"/>
      <c r="T30" s="12"/>
      <c r="U30" s="12"/>
      <c r="V30" s="12"/>
      <c r="W30" s="12"/>
    </row>
    <row r="31" spans="8:23" ht="23.25" customHeight="1" thickBot="1">
      <c r="H31" s="1436" t="s">
        <v>21</v>
      </c>
      <c r="I31" s="1437"/>
      <c r="J31" s="175" t="s">
        <v>91</v>
      </c>
      <c r="K31" s="14" t="s">
        <v>92</v>
      </c>
      <c r="L31" s="378" t="s">
        <v>93</v>
      </c>
      <c r="M31" s="14" t="s">
        <v>94</v>
      </c>
      <c r="N31" s="13" t="s">
        <v>95</v>
      </c>
      <c r="O31" s="13" t="s">
        <v>96</v>
      </c>
      <c r="P31" s="157" t="s">
        <v>97</v>
      </c>
      <c r="Q31" s="492" t="s">
        <v>98</v>
      </c>
      <c r="R31" s="10" t="s">
        <v>92</v>
      </c>
      <c r="S31" s="391" t="s">
        <v>99</v>
      </c>
      <c r="T31" s="493" t="s">
        <v>100</v>
      </c>
      <c r="U31" s="8" t="s">
        <v>101</v>
      </c>
      <c r="V31" s="8" t="s">
        <v>102</v>
      </c>
      <c r="W31" s="8" t="s">
        <v>103</v>
      </c>
    </row>
    <row r="32" spans="8:23" ht="23.25" customHeight="1" thickBot="1" thickTop="1">
      <c r="H32" s="357" t="s">
        <v>7</v>
      </c>
      <c r="I32" s="358"/>
      <c r="J32" s="403">
        <f>C16/J16</f>
        <v>4.015873015873016</v>
      </c>
      <c r="K32" s="265">
        <f>D16/K16</f>
        <v>0.05405405405405406</v>
      </c>
      <c r="L32" s="1217">
        <f>E16/L16</f>
        <v>1.6586206896551723</v>
      </c>
      <c r="M32" s="676"/>
      <c r="N32" s="361">
        <f>G16/N16</f>
        <v>1.2369668246445498</v>
      </c>
      <c r="O32" s="361">
        <f>H16/O16</f>
        <v>0.8924731182795699</v>
      </c>
      <c r="P32" s="361">
        <f>I16/P16</f>
        <v>1</v>
      </c>
      <c r="Q32" s="410" t="s">
        <v>77</v>
      </c>
      <c r="R32" s="362" t="s">
        <v>77</v>
      </c>
      <c r="S32" s="1235">
        <f>E16/S16</f>
        <v>0.7924217462932454</v>
      </c>
      <c r="T32" s="679"/>
      <c r="U32" s="363" t="s">
        <v>76</v>
      </c>
      <c r="V32" s="363">
        <f>H16/V16</f>
        <v>1.0668380462724936</v>
      </c>
      <c r="W32" s="363" t="s">
        <v>76</v>
      </c>
    </row>
  </sheetData>
  <mergeCells count="19">
    <mergeCell ref="Q2:W2"/>
    <mergeCell ref="A3:B3"/>
    <mergeCell ref="Q3:W3"/>
    <mergeCell ref="J2:P2"/>
    <mergeCell ref="J3:P3"/>
    <mergeCell ref="C2:I2"/>
    <mergeCell ref="C3:I3"/>
    <mergeCell ref="Q4:W4"/>
    <mergeCell ref="A5:B5"/>
    <mergeCell ref="A15:B15"/>
    <mergeCell ref="Q19:W19"/>
    <mergeCell ref="J19:P19"/>
    <mergeCell ref="C4:I4"/>
    <mergeCell ref="J4:P4"/>
    <mergeCell ref="H31:I31"/>
    <mergeCell ref="H20:I20"/>
    <mergeCell ref="Q20:W20"/>
    <mergeCell ref="H21:I21"/>
    <mergeCell ref="J20:P20"/>
  </mergeCells>
  <printOptions/>
  <pageMargins left="0.35433070866141736" right="0.2755905511811024" top="0.5118110236220472" bottom="0.1968503937007874" header="0.5118110236220472" footer="0.35433070866141736"/>
  <pageSetup horizontalDpi="600" verticalDpi="600" orientation="landscape" paperSize="9" scale="70" r:id="rId2"/>
  <headerFooter alignWithMargins="0">
    <oddFooter>&amp;C&amp;P/&amp;N</oddFooter>
  </headerFooter>
  <ignoredErrors>
    <ignoredError sqref="Q17:R17" evalError="1"/>
    <ignoredError sqref="J14:P16 U6:V12 U14:V17 J18:P18 Q13:T13 W13 U13:V13" formulaRange="1"/>
    <ignoredError sqref="J17:P17" evalError="1" formulaRange="1"/>
  </ignoredErrors>
  <drawing r:id="rId1"/>
</worksheet>
</file>

<file path=xl/worksheets/sheet6.xml><?xml version="1.0" encoding="utf-8"?>
<worksheet xmlns="http://schemas.openxmlformats.org/spreadsheetml/2006/main" xmlns:r="http://schemas.openxmlformats.org/officeDocument/2006/relationships">
  <dimension ref="A1:W32"/>
  <sheetViews>
    <sheetView zoomScale="60" zoomScaleNormal="60" workbookViewId="0" topLeftCell="A1">
      <selection activeCell="A13" sqref="A13"/>
    </sheetView>
  </sheetViews>
  <sheetFormatPr defaultColWidth="9.00390625" defaultRowHeight="13.5"/>
  <cols>
    <col min="1" max="23" width="8.625" style="39" customWidth="1"/>
    <col min="24" max="16384" width="9.00390625" style="39" customWidth="1"/>
  </cols>
  <sheetData>
    <row r="1" spans="1:23" s="37" customFormat="1" ht="14.25" thickBot="1">
      <c r="A1" s="35"/>
      <c r="B1" s="35"/>
      <c r="C1" s="35"/>
      <c r="D1" s="35"/>
      <c r="E1" s="35"/>
      <c r="F1" s="35"/>
      <c r="G1" s="35"/>
      <c r="H1" s="35"/>
      <c r="I1" s="35"/>
      <c r="J1" s="35"/>
      <c r="K1" s="35"/>
      <c r="L1" s="35"/>
      <c r="M1" s="35"/>
      <c r="N1" s="35"/>
      <c r="O1" s="35"/>
      <c r="P1" s="35"/>
      <c r="Q1" s="35"/>
      <c r="R1" s="35"/>
      <c r="S1" s="35"/>
      <c r="T1" s="35"/>
      <c r="U1" s="35"/>
      <c r="V1" s="35"/>
      <c r="W1" s="36" t="s">
        <v>0</v>
      </c>
    </row>
    <row r="2" spans="1:23" ht="15.75">
      <c r="A2" s="15"/>
      <c r="B2" s="38"/>
      <c r="C2" s="1425" t="s">
        <v>108</v>
      </c>
      <c r="D2" s="1426"/>
      <c r="E2" s="1426"/>
      <c r="F2" s="1426"/>
      <c r="G2" s="1426"/>
      <c r="H2" s="1426"/>
      <c r="I2" s="1427"/>
      <c r="J2" s="1419" t="s">
        <v>108</v>
      </c>
      <c r="K2" s="1420"/>
      <c r="L2" s="1420"/>
      <c r="M2" s="1420"/>
      <c r="N2" s="1420"/>
      <c r="O2" s="1420"/>
      <c r="P2" s="1421"/>
      <c r="Q2" s="1413" t="s">
        <v>110</v>
      </c>
      <c r="R2" s="1413"/>
      <c r="S2" s="1413"/>
      <c r="T2" s="1413"/>
      <c r="U2" s="1413"/>
      <c r="V2" s="1413"/>
      <c r="W2" s="1414"/>
    </row>
    <row r="3" spans="1:23" ht="19.5" customHeight="1">
      <c r="A3" s="1415" t="s">
        <v>64</v>
      </c>
      <c r="B3" s="1416"/>
      <c r="C3" s="1405" t="s">
        <v>188</v>
      </c>
      <c r="D3" s="1406"/>
      <c r="E3" s="1406"/>
      <c r="F3" s="1406"/>
      <c r="G3" s="1406"/>
      <c r="H3" s="1406"/>
      <c r="I3" s="1407"/>
      <c r="J3" s="1422" t="s">
        <v>73</v>
      </c>
      <c r="K3" s="1423"/>
      <c r="L3" s="1423"/>
      <c r="M3" s="1423"/>
      <c r="N3" s="1423"/>
      <c r="O3" s="1423"/>
      <c r="P3" s="1424"/>
      <c r="Q3" s="1417" t="s">
        <v>1</v>
      </c>
      <c r="R3" s="1417"/>
      <c r="S3" s="1417"/>
      <c r="T3" s="1417"/>
      <c r="U3" s="1417"/>
      <c r="V3" s="1417"/>
      <c r="W3" s="1418"/>
    </row>
    <row r="4" spans="1:23" ht="19.5" customHeight="1" thickBot="1">
      <c r="A4" s="40"/>
      <c r="B4" s="41"/>
      <c r="C4" s="1405" t="s">
        <v>189</v>
      </c>
      <c r="D4" s="1406"/>
      <c r="E4" s="1406"/>
      <c r="F4" s="1406"/>
      <c r="G4" s="1406"/>
      <c r="H4" s="1406"/>
      <c r="I4" s="1407"/>
      <c r="J4" s="1430" t="s">
        <v>109</v>
      </c>
      <c r="K4" s="1431"/>
      <c r="L4" s="1431"/>
      <c r="M4" s="1431"/>
      <c r="N4" s="1423"/>
      <c r="O4" s="1423"/>
      <c r="P4" s="1432"/>
      <c r="Q4" s="1400"/>
      <c r="R4" s="1400"/>
      <c r="S4" s="1401"/>
      <c r="T4" s="1400"/>
      <c r="U4" s="1400"/>
      <c r="V4" s="1401"/>
      <c r="W4" s="1402"/>
    </row>
    <row r="5" spans="1:23" ht="15" thickBot="1">
      <c r="A5" s="1408" t="s">
        <v>13</v>
      </c>
      <c r="B5" s="1409"/>
      <c r="C5" s="229" t="s">
        <v>86</v>
      </c>
      <c r="D5" s="396" t="s">
        <v>104</v>
      </c>
      <c r="E5" s="364" t="s">
        <v>190</v>
      </c>
      <c r="F5" s="630" t="s">
        <v>74</v>
      </c>
      <c r="G5" s="231" t="s">
        <v>107</v>
      </c>
      <c r="H5" s="231" t="s">
        <v>89</v>
      </c>
      <c r="I5" s="232" t="s">
        <v>90</v>
      </c>
      <c r="J5" s="250" t="s">
        <v>79</v>
      </c>
      <c r="K5" s="156" t="s">
        <v>80</v>
      </c>
      <c r="L5" s="397" t="s">
        <v>81</v>
      </c>
      <c r="M5" s="156" t="s">
        <v>82</v>
      </c>
      <c r="N5" s="13" t="s">
        <v>83</v>
      </c>
      <c r="O5" s="13" t="s">
        <v>84</v>
      </c>
      <c r="P5" s="157" t="s">
        <v>85</v>
      </c>
      <c r="Q5" s="6" t="s">
        <v>46</v>
      </c>
      <c r="R5" s="2" t="s">
        <v>78</v>
      </c>
      <c r="S5" s="366" t="s">
        <v>48</v>
      </c>
      <c r="T5" s="7" t="s">
        <v>49</v>
      </c>
      <c r="U5" s="8" t="s">
        <v>47</v>
      </c>
      <c r="V5" s="8" t="s">
        <v>50</v>
      </c>
      <c r="W5" s="8" t="s">
        <v>51</v>
      </c>
    </row>
    <row r="6" spans="1:23" ht="23.25" customHeight="1" thickTop="1">
      <c r="A6" s="42" t="s">
        <v>14</v>
      </c>
      <c r="B6" s="43"/>
      <c r="C6" s="233">
        <v>135.81591485</v>
      </c>
      <c r="D6" s="642">
        <v>177.79080782999998</v>
      </c>
      <c r="E6" s="1208">
        <v>182.26727732000003</v>
      </c>
      <c r="F6" s="704"/>
      <c r="G6" s="234">
        <v>313.60672267999996</v>
      </c>
      <c r="H6" s="234">
        <f>I6-G6</f>
        <v>526.39327732</v>
      </c>
      <c r="I6" s="235">
        <v>840</v>
      </c>
      <c r="J6" s="813">
        <v>139.950464624227</v>
      </c>
      <c r="K6" s="368">
        <v>194.205173454181</v>
      </c>
      <c r="L6" s="372">
        <v>179.59981915345102</v>
      </c>
      <c r="M6" s="814">
        <v>361.24262969145695</v>
      </c>
      <c r="N6" s="177">
        <v>334.155638078408</v>
      </c>
      <c r="O6" s="177">
        <v>540.842448844908</v>
      </c>
      <c r="P6" s="392">
        <v>874.998086923316</v>
      </c>
      <c r="Q6" s="815">
        <v>138.83</v>
      </c>
      <c r="R6" s="816">
        <v>193.55</v>
      </c>
      <c r="S6" s="817">
        <v>259.44</v>
      </c>
      <c r="T6" s="818">
        <v>426.43526738</v>
      </c>
      <c r="U6" s="819">
        <f>SUM(Q6:R6)</f>
        <v>332.38</v>
      </c>
      <c r="V6" s="819">
        <f>SUM(S6:T6)</f>
        <v>685.87526738</v>
      </c>
      <c r="W6" s="820">
        <f>V6+U6</f>
        <v>1018.25526738</v>
      </c>
    </row>
    <row r="7" spans="1:23" ht="23.25" customHeight="1" thickBot="1">
      <c r="A7" s="47" t="s">
        <v>15</v>
      </c>
      <c r="B7" s="48"/>
      <c r="C7" s="236">
        <v>2.425515</v>
      </c>
      <c r="D7" s="643">
        <v>13.498529899743572</v>
      </c>
      <c r="E7" s="1209">
        <v>12.39072011389108</v>
      </c>
      <c r="F7" s="705"/>
      <c r="G7" s="237">
        <v>15.92404489974357</v>
      </c>
      <c r="H7" s="237">
        <f aca="true" t="shared" si="0" ref="H7:H13">I7-G7</f>
        <v>14.072760113891079</v>
      </c>
      <c r="I7" s="238">
        <v>29.99680501363465</v>
      </c>
      <c r="J7" s="821">
        <v>4.933426727703553</v>
      </c>
      <c r="K7" s="369">
        <v>7.01086</v>
      </c>
      <c r="L7" s="373">
        <v>7.50138</v>
      </c>
      <c r="M7" s="822">
        <v>5.583830000000001</v>
      </c>
      <c r="N7" s="179">
        <v>11.944286727703552</v>
      </c>
      <c r="O7" s="179">
        <v>13.085210000000002</v>
      </c>
      <c r="P7" s="393">
        <v>25.029496727703552</v>
      </c>
      <c r="Q7" s="823">
        <v>0.49</v>
      </c>
      <c r="R7" s="824">
        <v>10.69</v>
      </c>
      <c r="S7" s="825">
        <v>3.41</v>
      </c>
      <c r="T7" s="826">
        <v>26.59487270965822</v>
      </c>
      <c r="U7" s="827">
        <f aca="true" t="shared" si="1" ref="U7:U12">SUM(Q7:R7)</f>
        <v>11.18</v>
      </c>
      <c r="V7" s="827">
        <f aca="true" t="shared" si="2" ref="V7:V13">SUM(S7:T7)</f>
        <v>30.00487270965822</v>
      </c>
      <c r="W7" s="828">
        <f aca="true" t="shared" si="3" ref="W7:W13">V7+U7</f>
        <v>41.18487270965822</v>
      </c>
    </row>
    <row r="8" spans="1:23" ht="23.25" customHeight="1" thickTop="1">
      <c r="A8" s="52"/>
      <c r="B8" s="53" t="s">
        <v>16</v>
      </c>
      <c r="C8" s="233">
        <v>2.3</v>
      </c>
      <c r="D8" s="642">
        <v>1.3218173197435699</v>
      </c>
      <c r="E8" s="1210">
        <v>0.8360338938910803</v>
      </c>
      <c r="F8" s="704"/>
      <c r="G8" s="234">
        <v>3.62181731974357</v>
      </c>
      <c r="H8" s="234">
        <f t="shared" si="0"/>
        <v>2.2080738938910804</v>
      </c>
      <c r="I8" s="235">
        <v>5.82989121363465</v>
      </c>
      <c r="J8" s="813">
        <v>2.70204</v>
      </c>
      <c r="K8" s="368">
        <v>2.26274</v>
      </c>
      <c r="L8" s="372">
        <v>2.26274</v>
      </c>
      <c r="M8" s="814">
        <v>2.70204</v>
      </c>
      <c r="N8" s="177">
        <v>4.96478</v>
      </c>
      <c r="O8" s="177">
        <v>4.96478</v>
      </c>
      <c r="P8" s="392">
        <v>9.92956</v>
      </c>
      <c r="Q8" s="815">
        <v>0.49</v>
      </c>
      <c r="R8" s="816">
        <v>0.94</v>
      </c>
      <c r="S8" s="817">
        <v>1.64</v>
      </c>
      <c r="T8" s="818">
        <v>1.7780542196582179</v>
      </c>
      <c r="U8" s="819">
        <f t="shared" si="1"/>
        <v>1.43</v>
      </c>
      <c r="V8" s="819">
        <f t="shared" si="2"/>
        <v>3.4180542196582175</v>
      </c>
      <c r="W8" s="820">
        <f t="shared" si="3"/>
        <v>4.848054219658217</v>
      </c>
    </row>
    <row r="9" spans="1:23" ht="23.25" customHeight="1">
      <c r="A9" s="57"/>
      <c r="B9" s="58" t="s">
        <v>17</v>
      </c>
      <c r="C9" s="233">
        <v>0</v>
      </c>
      <c r="D9" s="642">
        <v>0</v>
      </c>
      <c r="E9" s="1210">
        <v>0</v>
      </c>
      <c r="F9" s="704"/>
      <c r="G9" s="234">
        <v>0</v>
      </c>
      <c r="H9" s="234">
        <f t="shared" si="0"/>
        <v>0</v>
      </c>
      <c r="I9" s="235">
        <v>0</v>
      </c>
      <c r="J9" s="813">
        <v>0</v>
      </c>
      <c r="K9" s="368">
        <v>0</v>
      </c>
      <c r="L9" s="372">
        <v>0</v>
      </c>
      <c r="M9" s="814">
        <v>0</v>
      </c>
      <c r="N9" s="177">
        <v>0</v>
      </c>
      <c r="O9" s="177">
        <v>0</v>
      </c>
      <c r="P9" s="392">
        <v>0</v>
      </c>
      <c r="Q9" s="815">
        <v>0</v>
      </c>
      <c r="R9" s="816">
        <v>0</v>
      </c>
      <c r="S9" s="817">
        <v>0</v>
      </c>
      <c r="T9" s="818">
        <v>0</v>
      </c>
      <c r="U9" s="819">
        <f t="shared" si="1"/>
        <v>0</v>
      </c>
      <c r="V9" s="819">
        <f t="shared" si="2"/>
        <v>0</v>
      </c>
      <c r="W9" s="820">
        <f t="shared" si="3"/>
        <v>0</v>
      </c>
    </row>
    <row r="10" spans="1:23" ht="23.25" customHeight="1">
      <c r="A10" s="59"/>
      <c r="B10" s="58" t="s">
        <v>25</v>
      </c>
      <c r="C10" s="233">
        <v>0</v>
      </c>
      <c r="D10" s="642">
        <v>0</v>
      </c>
      <c r="E10" s="1210">
        <v>0</v>
      </c>
      <c r="F10" s="704"/>
      <c r="G10" s="234">
        <v>0</v>
      </c>
      <c r="H10" s="234">
        <f t="shared" si="0"/>
        <v>0</v>
      </c>
      <c r="I10" s="235">
        <v>0</v>
      </c>
      <c r="J10" s="813">
        <v>0</v>
      </c>
      <c r="K10" s="368">
        <v>0</v>
      </c>
      <c r="L10" s="372">
        <v>0</v>
      </c>
      <c r="M10" s="814">
        <v>0</v>
      </c>
      <c r="N10" s="177">
        <v>0</v>
      </c>
      <c r="O10" s="177">
        <v>0</v>
      </c>
      <c r="P10" s="392">
        <v>0</v>
      </c>
      <c r="Q10" s="815">
        <v>0</v>
      </c>
      <c r="R10" s="816">
        <v>0</v>
      </c>
      <c r="S10" s="817">
        <v>0</v>
      </c>
      <c r="T10" s="818">
        <v>0</v>
      </c>
      <c r="U10" s="819">
        <f t="shared" si="1"/>
        <v>0</v>
      </c>
      <c r="V10" s="819">
        <f t="shared" si="2"/>
        <v>0</v>
      </c>
      <c r="W10" s="820">
        <f t="shared" si="3"/>
        <v>0</v>
      </c>
    </row>
    <row r="11" spans="1:23" ht="23.25" customHeight="1">
      <c r="A11" s="40"/>
      <c r="B11" s="60" t="s">
        <v>18</v>
      </c>
      <c r="C11" s="239">
        <v>0</v>
      </c>
      <c r="D11" s="644">
        <v>0.0354347</v>
      </c>
      <c r="E11" s="1211">
        <v>0.0014791000000000042</v>
      </c>
      <c r="F11" s="706"/>
      <c r="G11" s="240">
        <v>0.0354347</v>
      </c>
      <c r="H11" s="240">
        <f t="shared" si="0"/>
        <v>-0.0185209</v>
      </c>
      <c r="I11" s="241">
        <v>0.0169138</v>
      </c>
      <c r="J11" s="829">
        <v>0</v>
      </c>
      <c r="K11" s="370">
        <v>0</v>
      </c>
      <c r="L11" s="374">
        <v>0</v>
      </c>
      <c r="M11" s="830">
        <v>0</v>
      </c>
      <c r="N11" s="181">
        <v>0</v>
      </c>
      <c r="O11" s="181">
        <v>0</v>
      </c>
      <c r="P11" s="394">
        <v>0</v>
      </c>
      <c r="Q11" s="831">
        <v>0</v>
      </c>
      <c r="R11" s="832">
        <v>0</v>
      </c>
      <c r="S11" s="833">
        <v>0</v>
      </c>
      <c r="T11" s="834">
        <v>0</v>
      </c>
      <c r="U11" s="835">
        <f t="shared" si="1"/>
        <v>0</v>
      </c>
      <c r="V11" s="835">
        <f t="shared" si="2"/>
        <v>0</v>
      </c>
      <c r="W11" s="836">
        <f t="shared" si="3"/>
        <v>0</v>
      </c>
    </row>
    <row r="12" spans="1:23" ht="23.25" customHeight="1" thickBot="1">
      <c r="A12" s="61"/>
      <c r="B12" s="62" t="s">
        <v>19</v>
      </c>
      <c r="C12" s="236">
        <v>0.125515</v>
      </c>
      <c r="D12" s="643">
        <v>12.14127788</v>
      </c>
      <c r="E12" s="1209">
        <v>11.55320712</v>
      </c>
      <c r="F12" s="705"/>
      <c r="G12" s="237">
        <v>12.26679288</v>
      </c>
      <c r="H12" s="237">
        <f t="shared" si="0"/>
        <v>11.883207119999998</v>
      </c>
      <c r="I12" s="238">
        <v>24.15</v>
      </c>
      <c r="J12" s="821">
        <v>2.231386727703553</v>
      </c>
      <c r="K12" s="369">
        <v>4.74812</v>
      </c>
      <c r="L12" s="373">
        <v>5.23864</v>
      </c>
      <c r="M12" s="822">
        <v>2.8817899999999996</v>
      </c>
      <c r="N12" s="179">
        <v>6.979506727703554</v>
      </c>
      <c r="O12" s="179">
        <v>8.12043</v>
      </c>
      <c r="P12" s="393">
        <v>15.099936727703552</v>
      </c>
      <c r="Q12" s="823">
        <v>0</v>
      </c>
      <c r="R12" s="824">
        <v>9.75</v>
      </c>
      <c r="S12" s="825">
        <v>1.77</v>
      </c>
      <c r="T12" s="826">
        <v>24.81681849</v>
      </c>
      <c r="U12" s="827">
        <f t="shared" si="1"/>
        <v>9.75</v>
      </c>
      <c r="V12" s="827">
        <f t="shared" si="2"/>
        <v>26.58681849</v>
      </c>
      <c r="W12" s="828">
        <f t="shared" si="3"/>
        <v>36.33681849</v>
      </c>
    </row>
    <row r="13" spans="1:23" ht="23.25" customHeight="1" thickBot="1" thickTop="1">
      <c r="A13" s="66" t="s">
        <v>20</v>
      </c>
      <c r="B13" s="67"/>
      <c r="C13" s="242">
        <v>138.24142985</v>
      </c>
      <c r="D13" s="367">
        <v>191.28933772974358</v>
      </c>
      <c r="E13" s="1212">
        <v>194.6579974338911</v>
      </c>
      <c r="F13" s="707"/>
      <c r="G13" s="243">
        <v>329.530767579744</v>
      </c>
      <c r="H13" s="243">
        <f t="shared" si="0"/>
        <v>540.4660374338905</v>
      </c>
      <c r="I13" s="244">
        <v>869.9968050136346</v>
      </c>
      <c r="J13" s="837">
        <v>144.88389135193057</v>
      </c>
      <c r="K13" s="371">
        <v>201.21603345418097</v>
      </c>
      <c r="L13" s="375">
        <v>187.101199153451</v>
      </c>
      <c r="M13" s="838">
        <v>366.826459691457</v>
      </c>
      <c r="N13" s="183">
        <v>346.0999248061115</v>
      </c>
      <c r="O13" s="183">
        <v>553.927658844908</v>
      </c>
      <c r="P13" s="395">
        <v>900.0275836510195</v>
      </c>
      <c r="Q13" s="839">
        <f>SUM(Q6:Q7)</f>
        <v>139.32000000000002</v>
      </c>
      <c r="R13" s="855">
        <f>SUM(R6:R7)</f>
        <v>204.24</v>
      </c>
      <c r="S13" s="841">
        <f>SUM(S6:S7)</f>
        <v>262.85</v>
      </c>
      <c r="T13" s="842">
        <f>SUM(T6:T7)</f>
        <v>453.03014008965823</v>
      </c>
      <c r="U13" s="843">
        <v>343</v>
      </c>
      <c r="V13" s="843">
        <f t="shared" si="2"/>
        <v>715.8801400896582</v>
      </c>
      <c r="W13" s="844">
        <f t="shared" si="3"/>
        <v>1058.8801400896582</v>
      </c>
    </row>
    <row r="14" spans="1:23" ht="13.5" customHeight="1" thickBot="1">
      <c r="A14" s="71"/>
      <c r="B14" s="341"/>
      <c r="C14" s="854"/>
      <c r="D14" s="342"/>
      <c r="E14" s="342"/>
      <c r="F14" s="342"/>
      <c r="G14" s="342"/>
      <c r="H14" s="342"/>
      <c r="I14" s="342"/>
      <c r="J14" s="856"/>
      <c r="K14" s="856"/>
      <c r="L14" s="856"/>
      <c r="M14" s="856"/>
      <c r="N14" s="858"/>
      <c r="O14" s="858"/>
      <c r="P14" s="858"/>
      <c r="Q14" s="857"/>
      <c r="R14" s="857"/>
      <c r="S14" s="857"/>
      <c r="T14" s="857"/>
      <c r="U14" s="857"/>
      <c r="V14" s="857"/>
      <c r="W14" s="857"/>
    </row>
    <row r="15" spans="1:23" ht="23.25" customHeight="1" thickBot="1">
      <c r="A15" s="1436" t="s">
        <v>21</v>
      </c>
      <c r="B15" s="1438"/>
      <c r="C15" s="229" t="s">
        <v>130</v>
      </c>
      <c r="D15" s="396" t="s">
        <v>104</v>
      </c>
      <c r="E15" s="585" t="s">
        <v>88</v>
      </c>
      <c r="F15" s="232" t="s">
        <v>74</v>
      </c>
      <c r="G15" s="231" t="s">
        <v>107</v>
      </c>
      <c r="H15" s="231" t="s">
        <v>89</v>
      </c>
      <c r="I15" s="232" t="s">
        <v>90</v>
      </c>
      <c r="J15" s="175" t="s">
        <v>79</v>
      </c>
      <c r="K15" s="14" t="s">
        <v>80</v>
      </c>
      <c r="L15" s="378" t="s">
        <v>81</v>
      </c>
      <c r="M15" s="157" t="s">
        <v>82</v>
      </c>
      <c r="N15" s="13" t="s">
        <v>83</v>
      </c>
      <c r="O15" s="13" t="s">
        <v>84</v>
      </c>
      <c r="P15" s="157" t="s">
        <v>85</v>
      </c>
      <c r="Q15" s="492" t="s">
        <v>46</v>
      </c>
      <c r="R15" s="10" t="s">
        <v>128</v>
      </c>
      <c r="S15" s="391" t="s">
        <v>48</v>
      </c>
      <c r="T15" s="579" t="s">
        <v>49</v>
      </c>
      <c r="U15" s="8" t="s">
        <v>47</v>
      </c>
      <c r="V15" s="8" t="s">
        <v>50</v>
      </c>
      <c r="W15" s="8" t="s">
        <v>51</v>
      </c>
    </row>
    <row r="16" spans="1:23" ht="23.25" customHeight="1" thickBot="1" thickTop="1">
      <c r="A16" s="351" t="s">
        <v>7</v>
      </c>
      <c r="B16" s="596"/>
      <c r="C16" s="245">
        <v>-14.56</v>
      </c>
      <c r="D16" s="645">
        <v>14.97</v>
      </c>
      <c r="E16" s="1213">
        <v>2.02</v>
      </c>
      <c r="F16" s="702"/>
      <c r="G16" s="246">
        <v>0.41</v>
      </c>
      <c r="H16" s="246">
        <f>I16-G16</f>
        <v>72.54</v>
      </c>
      <c r="I16" s="895">
        <v>72.95</v>
      </c>
      <c r="J16" s="203">
        <v>-17.88</v>
      </c>
      <c r="K16" s="376">
        <v>2.62</v>
      </c>
      <c r="L16" s="379">
        <v>2.97</v>
      </c>
      <c r="M16" s="847">
        <v>85.24</v>
      </c>
      <c r="N16" s="571">
        <f>SUM(J16:K16)</f>
        <v>-15.259999999999998</v>
      </c>
      <c r="O16" s="571">
        <f>SUM(L16:M16)</f>
        <v>88.21</v>
      </c>
      <c r="P16" s="572">
        <f>N16+O16</f>
        <v>72.94999999999999</v>
      </c>
      <c r="Q16" s="848">
        <v>-17.5</v>
      </c>
      <c r="R16" s="849">
        <v>8.6</v>
      </c>
      <c r="S16" s="850">
        <v>32.74</v>
      </c>
      <c r="T16" s="851">
        <v>56.86</v>
      </c>
      <c r="U16" s="859">
        <f>SUM(Q16:R16)</f>
        <v>-8.9</v>
      </c>
      <c r="V16" s="859">
        <f>SUM(S16:T16)</f>
        <v>89.6</v>
      </c>
      <c r="W16" s="860">
        <f>U16+V16</f>
        <v>80.69999999999999</v>
      </c>
    </row>
    <row r="17" spans="1:23" ht="23.25" customHeight="1" thickBot="1">
      <c r="A17" s="594" t="s">
        <v>39</v>
      </c>
      <c r="B17" s="595"/>
      <c r="C17" s="599" t="s">
        <v>77</v>
      </c>
      <c r="D17" s="529">
        <f>D16/D13</f>
        <v>0.07825841302848692</v>
      </c>
      <c r="E17" s="1236">
        <f>E16/E13</f>
        <v>0.010377174463052943</v>
      </c>
      <c r="F17" s="703"/>
      <c r="G17" s="530">
        <f>G16/G13</f>
        <v>0.0012441933814291953</v>
      </c>
      <c r="H17" s="423">
        <f>H16/H13</f>
        <v>0.13421749929822938</v>
      </c>
      <c r="I17" s="896">
        <f>I16/I13</f>
        <v>0.08385088264646758</v>
      </c>
      <c r="J17" s="576" t="s">
        <v>75</v>
      </c>
      <c r="K17" s="577">
        <f>K16/K13</f>
        <v>0.013020831168489374</v>
      </c>
      <c r="L17" s="593">
        <f>L16/L13</f>
        <v>0.015873762506268894</v>
      </c>
      <c r="M17" s="486">
        <f>M16/M13</f>
        <v>0.2323714599860015</v>
      </c>
      <c r="N17" s="567" t="s">
        <v>75</v>
      </c>
      <c r="O17" s="567">
        <f>O16/O13</f>
        <v>0.1592446208299874</v>
      </c>
      <c r="P17" s="568">
        <f>P16/P13</f>
        <v>0.08105307140040491</v>
      </c>
      <c r="Q17" s="416" t="s">
        <v>75</v>
      </c>
      <c r="R17" s="150">
        <f>R16/R13</f>
        <v>0.04210732471602036</v>
      </c>
      <c r="S17" s="484">
        <f>S16/S13</f>
        <v>0.12455773254708008</v>
      </c>
      <c r="T17" s="416">
        <f>T16/T13</f>
        <v>0.1255104130350951</v>
      </c>
      <c r="U17" s="569" t="s">
        <v>75</v>
      </c>
      <c r="V17" s="570">
        <f>V16/V13</f>
        <v>0.12516061695576347</v>
      </c>
      <c r="W17" s="570">
        <f>W16/W13</f>
        <v>0.0762125919116463</v>
      </c>
    </row>
    <row r="18" spans="16:23" ht="18" customHeight="1" thickBot="1">
      <c r="P18" s="172"/>
      <c r="Q18" s="227"/>
      <c r="R18" s="227"/>
      <c r="S18" s="227"/>
      <c r="T18" s="227"/>
      <c r="U18" s="227"/>
      <c r="V18" s="227"/>
      <c r="W18" s="228" t="s">
        <v>23</v>
      </c>
    </row>
    <row r="19" spans="8:23" ht="23.25" customHeight="1">
      <c r="H19" s="76"/>
      <c r="I19" s="158"/>
      <c r="J19" s="1398" t="s">
        <v>191</v>
      </c>
      <c r="K19" s="1428"/>
      <c r="L19" s="1428"/>
      <c r="M19" s="1428"/>
      <c r="N19" s="1428"/>
      <c r="O19" s="1428"/>
      <c r="P19" s="1429"/>
      <c r="Q19" s="1403" t="s">
        <v>192</v>
      </c>
      <c r="R19" s="1403"/>
      <c r="S19" s="1403"/>
      <c r="T19" s="1403"/>
      <c r="U19" s="1403"/>
      <c r="V19" s="1403"/>
      <c r="W19" s="1402"/>
    </row>
    <row r="20" spans="8:23" ht="23.25" customHeight="1" thickBot="1">
      <c r="H20" s="1415" t="str">
        <f>A3</f>
        <v>SSB</v>
      </c>
      <c r="I20" s="1416"/>
      <c r="J20" s="1410"/>
      <c r="K20" s="1411"/>
      <c r="L20" s="1411"/>
      <c r="M20" s="1411"/>
      <c r="N20" s="1411"/>
      <c r="O20" s="1411"/>
      <c r="P20" s="1399"/>
      <c r="Q20" s="1404"/>
      <c r="R20" s="1404"/>
      <c r="S20" s="1417"/>
      <c r="T20" s="1404"/>
      <c r="U20" s="1404"/>
      <c r="V20" s="1417"/>
      <c r="W20" s="1418"/>
    </row>
    <row r="21" spans="8:23" ht="23.25" customHeight="1" thickBot="1">
      <c r="H21" s="1408" t="s">
        <v>13</v>
      </c>
      <c r="I21" s="1409"/>
      <c r="J21" s="250" t="s">
        <v>91</v>
      </c>
      <c r="K21" s="156" t="s">
        <v>92</v>
      </c>
      <c r="L21" s="397" t="s">
        <v>93</v>
      </c>
      <c r="M21" s="156" t="s">
        <v>94</v>
      </c>
      <c r="N21" s="13" t="s">
        <v>95</v>
      </c>
      <c r="O21" s="13" t="s">
        <v>96</v>
      </c>
      <c r="P21" s="157" t="s">
        <v>97</v>
      </c>
      <c r="Q21" s="6" t="s">
        <v>98</v>
      </c>
      <c r="R21" s="2" t="s">
        <v>92</v>
      </c>
      <c r="S21" s="366" t="s">
        <v>99</v>
      </c>
      <c r="T21" s="7" t="s">
        <v>100</v>
      </c>
      <c r="U21" s="8" t="s">
        <v>101</v>
      </c>
      <c r="V21" s="8" t="s">
        <v>102</v>
      </c>
      <c r="W21" s="8" t="s">
        <v>103</v>
      </c>
    </row>
    <row r="22" spans="8:23" ht="23.25" customHeight="1" thickTop="1">
      <c r="H22" s="42" t="s">
        <v>14</v>
      </c>
      <c r="I22" s="43"/>
      <c r="J22" s="251">
        <f aca="true" t="shared" si="4" ref="J22:L24">C6/J6</f>
        <v>0.9704570486041012</v>
      </c>
      <c r="K22" s="252">
        <f t="shared" si="4"/>
        <v>0.9154792566426987</v>
      </c>
      <c r="L22" s="971">
        <f t="shared" si="4"/>
        <v>1.0148522319182844</v>
      </c>
      <c r="M22" s="663"/>
      <c r="N22" s="253">
        <f aca="true" t="shared" si="5" ref="N22:P24">G6/N6</f>
        <v>0.9385049568022361</v>
      </c>
      <c r="O22" s="253">
        <f t="shared" si="5"/>
        <v>0.9732839544015686</v>
      </c>
      <c r="P22" s="253">
        <f t="shared" si="5"/>
        <v>0.960002098923008</v>
      </c>
      <c r="Q22" s="79">
        <f aca="true" t="shared" si="6" ref="Q22:S24">C6/Q6</f>
        <v>0.978289381617806</v>
      </c>
      <c r="R22" s="80">
        <f t="shared" si="6"/>
        <v>0.9185781856367862</v>
      </c>
      <c r="S22" s="80">
        <f t="shared" si="6"/>
        <v>0.7025411552574777</v>
      </c>
      <c r="T22" s="681"/>
      <c r="U22" s="81">
        <f aca="true" t="shared" si="7" ref="U22:W24">G6/U6</f>
        <v>0.9435186313255911</v>
      </c>
      <c r="V22" s="81">
        <f t="shared" si="7"/>
        <v>0.7674766861484728</v>
      </c>
      <c r="W22" s="81">
        <f t="shared" si="7"/>
        <v>0.8249404907684339</v>
      </c>
    </row>
    <row r="23" spans="8:23" ht="23.25" customHeight="1" thickBot="1">
      <c r="H23" s="47" t="s">
        <v>15</v>
      </c>
      <c r="I23" s="48"/>
      <c r="J23" s="254">
        <f t="shared" si="4"/>
        <v>0.49164913839290886</v>
      </c>
      <c r="K23" s="255">
        <f t="shared" si="4"/>
        <v>1.9253743334973985</v>
      </c>
      <c r="L23" s="1215">
        <f t="shared" si="4"/>
        <v>1.651792085441756</v>
      </c>
      <c r="M23" s="674"/>
      <c r="N23" s="256">
        <f t="shared" si="5"/>
        <v>1.333193455814266</v>
      </c>
      <c r="O23" s="256">
        <f t="shared" si="5"/>
        <v>1.0754707118870142</v>
      </c>
      <c r="P23" s="256">
        <f t="shared" si="5"/>
        <v>1.1984581767652205</v>
      </c>
      <c r="Q23" s="83">
        <f t="shared" si="6"/>
        <v>4.950030612244897</v>
      </c>
      <c r="R23" s="84">
        <f t="shared" si="6"/>
        <v>1.262724967235133</v>
      </c>
      <c r="S23" s="84">
        <f t="shared" si="6"/>
        <v>3.6336422621381463</v>
      </c>
      <c r="T23" s="682"/>
      <c r="U23" s="85">
        <f t="shared" si="7"/>
        <v>1.4243331752901227</v>
      </c>
      <c r="V23" s="85">
        <f t="shared" si="7"/>
        <v>0.4690158245317675</v>
      </c>
      <c r="W23" s="85">
        <f t="shared" si="7"/>
        <v>0.7283452160967862</v>
      </c>
    </row>
    <row r="24" spans="8:23" ht="23.25" customHeight="1" thickTop="1">
      <c r="H24" s="52"/>
      <c r="I24" s="53" t="s">
        <v>16</v>
      </c>
      <c r="J24" s="257">
        <f t="shared" si="4"/>
        <v>0.8512087163772556</v>
      </c>
      <c r="K24" s="258">
        <f t="shared" si="4"/>
        <v>0.584166682757882</v>
      </c>
      <c r="L24" s="381">
        <f t="shared" si="4"/>
        <v>0.36947854985154294</v>
      </c>
      <c r="M24" s="665"/>
      <c r="N24" s="259">
        <f t="shared" si="5"/>
        <v>0.7295020765761161</v>
      </c>
      <c r="O24" s="259">
        <f t="shared" si="5"/>
        <v>0.444747580736927</v>
      </c>
      <c r="P24" s="259">
        <f t="shared" si="5"/>
        <v>0.5871248286565216</v>
      </c>
      <c r="Q24" s="88">
        <f t="shared" si="6"/>
        <v>4.693877551020408</v>
      </c>
      <c r="R24" s="88">
        <f t="shared" si="6"/>
        <v>1.4061886380250743</v>
      </c>
      <c r="S24" s="88">
        <f t="shared" si="6"/>
        <v>0.5097767645677319</v>
      </c>
      <c r="T24" s="683"/>
      <c r="U24" s="89">
        <f t="shared" si="7"/>
        <v>2.532739384436063</v>
      </c>
      <c r="V24" s="89">
        <f t="shared" si="7"/>
        <v>0.646003179584399</v>
      </c>
      <c r="W24" s="89">
        <f t="shared" si="7"/>
        <v>1.2025218674319307</v>
      </c>
    </row>
    <row r="25" spans="8:23" ht="23.25" customHeight="1">
      <c r="H25" s="57"/>
      <c r="I25" s="58" t="s">
        <v>17</v>
      </c>
      <c r="J25" s="257" t="s">
        <v>77</v>
      </c>
      <c r="K25" s="258" t="s">
        <v>77</v>
      </c>
      <c r="L25" s="259" t="s">
        <v>77</v>
      </c>
      <c r="M25" s="665"/>
      <c r="N25" s="259" t="s">
        <v>77</v>
      </c>
      <c r="O25" s="259" t="s">
        <v>77</v>
      </c>
      <c r="P25" s="259" t="s">
        <v>77</v>
      </c>
      <c r="Q25" s="87" t="s">
        <v>77</v>
      </c>
      <c r="R25" s="88" t="s">
        <v>77</v>
      </c>
      <c r="S25" s="88" t="s">
        <v>77</v>
      </c>
      <c r="T25" s="683"/>
      <c r="U25" s="89" t="s">
        <v>77</v>
      </c>
      <c r="V25" s="89" t="s">
        <v>77</v>
      </c>
      <c r="W25" s="89" t="s">
        <v>77</v>
      </c>
    </row>
    <row r="26" spans="8:23" ht="23.25" customHeight="1">
      <c r="H26" s="59"/>
      <c r="I26" s="58" t="s">
        <v>25</v>
      </c>
      <c r="J26" s="257" t="s">
        <v>77</v>
      </c>
      <c r="K26" s="258" t="s">
        <v>77</v>
      </c>
      <c r="L26" s="259" t="s">
        <v>77</v>
      </c>
      <c r="M26" s="665"/>
      <c r="N26" s="259" t="s">
        <v>77</v>
      </c>
      <c r="O26" s="259" t="s">
        <v>77</v>
      </c>
      <c r="P26" s="259" t="s">
        <v>77</v>
      </c>
      <c r="Q26" s="87" t="s">
        <v>77</v>
      </c>
      <c r="R26" s="88" t="s">
        <v>77</v>
      </c>
      <c r="S26" s="88" t="s">
        <v>77</v>
      </c>
      <c r="T26" s="683"/>
      <c r="U26" s="89" t="s">
        <v>77</v>
      </c>
      <c r="V26" s="89" t="s">
        <v>77</v>
      </c>
      <c r="W26" s="89" t="s">
        <v>77</v>
      </c>
    </row>
    <row r="27" spans="8:23" ht="23.25" customHeight="1">
      <c r="H27" s="40"/>
      <c r="I27" s="60" t="s">
        <v>18</v>
      </c>
      <c r="J27" s="257" t="s">
        <v>77</v>
      </c>
      <c r="K27" s="258" t="s">
        <v>77</v>
      </c>
      <c r="L27" s="259" t="s">
        <v>77</v>
      </c>
      <c r="M27" s="665"/>
      <c r="N27" s="259" t="s">
        <v>77</v>
      </c>
      <c r="O27" s="259" t="s">
        <v>77</v>
      </c>
      <c r="P27" s="259" t="s">
        <v>77</v>
      </c>
      <c r="Q27" s="87" t="s">
        <v>77</v>
      </c>
      <c r="R27" s="88" t="s">
        <v>77</v>
      </c>
      <c r="S27" s="88" t="s">
        <v>77</v>
      </c>
      <c r="T27" s="683"/>
      <c r="U27" s="89" t="s">
        <v>77</v>
      </c>
      <c r="V27" s="89" t="s">
        <v>77</v>
      </c>
      <c r="W27" s="89" t="s">
        <v>77</v>
      </c>
    </row>
    <row r="28" spans="8:23" ht="23.25" customHeight="1" thickBot="1">
      <c r="H28" s="61"/>
      <c r="I28" s="62" t="s">
        <v>19</v>
      </c>
      <c r="J28" s="261">
        <f aca="true" t="shared" si="8" ref="J28:L29">C12/J12</f>
        <v>0.05624977438544443</v>
      </c>
      <c r="K28" s="262">
        <f t="shared" si="8"/>
        <v>2.5570705626648023</v>
      </c>
      <c r="L28" s="1216">
        <f t="shared" si="8"/>
        <v>2.205382908541148</v>
      </c>
      <c r="M28" s="675"/>
      <c r="N28" s="263">
        <f aca="true" t="shared" si="9" ref="N28:P29">G12/N12</f>
        <v>1.757544387959363</v>
      </c>
      <c r="O28" s="263">
        <f t="shared" si="9"/>
        <v>1.4633716588899846</v>
      </c>
      <c r="P28" s="263">
        <f t="shared" si="9"/>
        <v>1.5993444499467655</v>
      </c>
      <c r="Q28" s="93" t="e">
        <f aca="true" t="shared" si="10" ref="Q28:S29">C12/Q12</f>
        <v>#DIV/0!</v>
      </c>
      <c r="R28" s="94">
        <f t="shared" si="10"/>
        <v>1.2452592697435898</v>
      </c>
      <c r="S28" s="94">
        <f t="shared" si="10"/>
        <v>6.527235661016949</v>
      </c>
      <c r="T28" s="684"/>
      <c r="U28" s="95">
        <f>G12/U12</f>
        <v>1.258132603076923</v>
      </c>
      <c r="V28" s="95">
        <f>H12/V12</f>
        <v>0.4469585980913656</v>
      </c>
      <c r="W28" s="95">
        <f>I12/W12</f>
        <v>0.6646151480390654</v>
      </c>
    </row>
    <row r="29" spans="8:23" ht="23.25" customHeight="1" thickBot="1" thickTop="1">
      <c r="H29" s="66" t="s">
        <v>20</v>
      </c>
      <c r="I29" s="67"/>
      <c r="J29" s="264">
        <f t="shared" si="8"/>
        <v>0.954153208890589</v>
      </c>
      <c r="K29" s="265">
        <f t="shared" si="8"/>
        <v>0.9506664774469983</v>
      </c>
      <c r="L29" s="1217">
        <f t="shared" si="8"/>
        <v>1.0403888286907363</v>
      </c>
      <c r="M29" s="676"/>
      <c r="N29" s="266">
        <f t="shared" si="9"/>
        <v>0.9521260883380726</v>
      </c>
      <c r="O29" s="266">
        <f t="shared" si="9"/>
        <v>0.9756978710196766</v>
      </c>
      <c r="P29" s="266">
        <f t="shared" si="9"/>
        <v>0.9666334908141779</v>
      </c>
      <c r="Q29" s="96">
        <f t="shared" si="10"/>
        <v>0.9922583250789548</v>
      </c>
      <c r="R29" s="97">
        <f t="shared" si="10"/>
        <v>0.936590960290558</v>
      </c>
      <c r="S29" s="97">
        <f t="shared" si="10"/>
        <v>0.7405668534673429</v>
      </c>
      <c r="T29" s="685"/>
      <c r="U29" s="98">
        <v>0.959</v>
      </c>
      <c r="V29" s="98">
        <f>H13/V13</f>
        <v>0.754967217509626</v>
      </c>
      <c r="W29" s="98">
        <v>0.821</v>
      </c>
    </row>
    <row r="30" spans="8:23" ht="9.75" customHeight="1" thickBot="1">
      <c r="H30" s="71"/>
      <c r="I30" s="71"/>
      <c r="J30" s="267"/>
      <c r="K30" s="267"/>
      <c r="L30" s="267"/>
      <c r="M30" s="267"/>
      <c r="N30" s="267"/>
      <c r="O30" s="267"/>
      <c r="P30" s="267"/>
      <c r="Q30" s="12"/>
      <c r="R30" s="12"/>
      <c r="S30" s="12"/>
      <c r="T30" s="12"/>
      <c r="U30" s="12"/>
      <c r="V30" s="12"/>
      <c r="W30" s="12"/>
    </row>
    <row r="31" spans="8:23" ht="23.25" customHeight="1" thickBot="1">
      <c r="H31" s="1436" t="s">
        <v>21</v>
      </c>
      <c r="I31" s="1437"/>
      <c r="J31" s="175" t="s">
        <v>91</v>
      </c>
      <c r="K31" s="14" t="s">
        <v>92</v>
      </c>
      <c r="L31" s="378" t="s">
        <v>93</v>
      </c>
      <c r="M31" s="14" t="s">
        <v>94</v>
      </c>
      <c r="N31" s="13" t="s">
        <v>95</v>
      </c>
      <c r="O31" s="13" t="s">
        <v>96</v>
      </c>
      <c r="P31" s="157" t="s">
        <v>97</v>
      </c>
      <c r="Q31" s="492" t="s">
        <v>98</v>
      </c>
      <c r="R31" s="10" t="s">
        <v>92</v>
      </c>
      <c r="S31" s="391" t="s">
        <v>99</v>
      </c>
      <c r="T31" s="493" t="s">
        <v>100</v>
      </c>
      <c r="U31" s="8" t="s">
        <v>101</v>
      </c>
      <c r="V31" s="8" t="s">
        <v>102</v>
      </c>
      <c r="W31" s="8" t="s">
        <v>103</v>
      </c>
    </row>
    <row r="32" spans="8:23" ht="23.25" customHeight="1" thickBot="1" thickTop="1">
      <c r="H32" s="357" t="s">
        <v>7</v>
      </c>
      <c r="I32" s="358"/>
      <c r="J32" s="494">
        <f>C16/J16</f>
        <v>0.8143176733780761</v>
      </c>
      <c r="K32" s="409">
        <f>D16/K16</f>
        <v>5.713740458015267</v>
      </c>
      <c r="L32" s="409">
        <f>E16/L16</f>
        <v>0.6801346801346801</v>
      </c>
      <c r="M32" s="679"/>
      <c r="N32" s="361" t="s">
        <v>77</v>
      </c>
      <c r="O32" s="361">
        <f>H16/O16</f>
        <v>0.8223557419793676</v>
      </c>
      <c r="P32" s="361">
        <f>I16/P16</f>
        <v>1.0000000000000002</v>
      </c>
      <c r="Q32" s="410">
        <f>C16/Q16</f>
        <v>0.8320000000000001</v>
      </c>
      <c r="R32" s="362">
        <f>D16/R16</f>
        <v>1.740697674418605</v>
      </c>
      <c r="S32" s="362">
        <f>E16/S16</f>
        <v>0.06169822846670739</v>
      </c>
      <c r="T32" s="679"/>
      <c r="U32" s="363" t="s">
        <v>76</v>
      </c>
      <c r="V32" s="363">
        <f>H16/V16</f>
        <v>0.8095982142857144</v>
      </c>
      <c r="W32" s="363">
        <f>I16/W16</f>
        <v>0.9039653035935565</v>
      </c>
    </row>
  </sheetData>
  <mergeCells count="19">
    <mergeCell ref="Q2:W2"/>
    <mergeCell ref="A3:B3"/>
    <mergeCell ref="Q3:W3"/>
    <mergeCell ref="J2:P2"/>
    <mergeCell ref="J3:P3"/>
    <mergeCell ref="C2:I2"/>
    <mergeCell ref="C3:I3"/>
    <mergeCell ref="Q4:W4"/>
    <mergeCell ref="A5:B5"/>
    <mergeCell ref="A15:B15"/>
    <mergeCell ref="Q19:W19"/>
    <mergeCell ref="J19:P19"/>
    <mergeCell ref="C4:I4"/>
    <mergeCell ref="J4:P4"/>
    <mergeCell ref="H31:I31"/>
    <mergeCell ref="H20:I20"/>
    <mergeCell ref="Q20:W20"/>
    <mergeCell ref="H21:I21"/>
    <mergeCell ref="J20:P20"/>
  </mergeCells>
  <printOptions/>
  <pageMargins left="0.35433070866141736" right="0.2755905511811024" top="0.5118110236220472" bottom="0.1968503937007874" header="0.5118110236220472" footer="0.35433070866141736"/>
  <pageSetup horizontalDpi="600" verticalDpi="600" orientation="landscape" paperSize="9" scale="70" r:id="rId2"/>
  <headerFooter alignWithMargins="0">
    <oddFooter>&amp;C&amp;P/&amp;N</oddFooter>
  </headerFooter>
  <ignoredErrors>
    <ignoredError sqref="X6:X17 J14:M17 D14:I15 D17" evalError="1"/>
    <ignoredError sqref="V13:W13 Q6:U12 N14:U17 V6:W12 V14:W17 Q13:T13" evalError="1" formulaRange="1"/>
  </ignoredErrors>
  <drawing r:id="rId1"/>
</worksheet>
</file>

<file path=xl/worksheets/sheet7.xml><?xml version="1.0" encoding="utf-8"?>
<worksheet xmlns="http://schemas.openxmlformats.org/spreadsheetml/2006/main" xmlns:r="http://schemas.openxmlformats.org/officeDocument/2006/relationships">
  <dimension ref="A1:W32"/>
  <sheetViews>
    <sheetView zoomScale="60" zoomScaleNormal="60" workbookViewId="0" topLeftCell="A1">
      <selection activeCell="A13" sqref="A13"/>
    </sheetView>
  </sheetViews>
  <sheetFormatPr defaultColWidth="9.00390625" defaultRowHeight="13.5"/>
  <cols>
    <col min="1" max="23" width="8.625" style="39" customWidth="1"/>
    <col min="24" max="16384" width="9.00390625" style="39" customWidth="1"/>
  </cols>
  <sheetData>
    <row r="1" spans="1:23" s="37" customFormat="1" ht="14.25" thickBot="1">
      <c r="A1" s="35"/>
      <c r="B1" s="35"/>
      <c r="C1" s="35"/>
      <c r="D1" s="35"/>
      <c r="E1" s="35"/>
      <c r="F1" s="35"/>
      <c r="G1" s="35"/>
      <c r="H1" s="35"/>
      <c r="I1" s="35"/>
      <c r="J1" s="35"/>
      <c r="K1" s="35"/>
      <c r="L1" s="35"/>
      <c r="M1" s="35"/>
      <c r="N1" s="35"/>
      <c r="O1" s="35"/>
      <c r="P1" s="35"/>
      <c r="Q1" s="35"/>
      <c r="R1" s="35"/>
      <c r="S1" s="35"/>
      <c r="T1" s="35"/>
      <c r="U1" s="35"/>
      <c r="V1" s="35"/>
      <c r="W1" s="36" t="s">
        <v>0</v>
      </c>
    </row>
    <row r="2" spans="1:23" ht="15.75">
      <c r="A2" s="15"/>
      <c r="B2" s="38"/>
      <c r="C2" s="1425" t="s">
        <v>108</v>
      </c>
      <c r="D2" s="1426"/>
      <c r="E2" s="1426"/>
      <c r="F2" s="1426"/>
      <c r="G2" s="1426"/>
      <c r="H2" s="1426"/>
      <c r="I2" s="1427"/>
      <c r="J2" s="1419" t="s">
        <v>108</v>
      </c>
      <c r="K2" s="1420"/>
      <c r="L2" s="1420"/>
      <c r="M2" s="1420"/>
      <c r="N2" s="1420"/>
      <c r="O2" s="1420"/>
      <c r="P2" s="1421"/>
      <c r="Q2" s="1413" t="s">
        <v>110</v>
      </c>
      <c r="R2" s="1413"/>
      <c r="S2" s="1413"/>
      <c r="T2" s="1413"/>
      <c r="U2" s="1413"/>
      <c r="V2" s="1413"/>
      <c r="W2" s="1414"/>
    </row>
    <row r="3" spans="1:23" ht="18" customHeight="1">
      <c r="A3" s="1415" t="s">
        <v>65</v>
      </c>
      <c r="B3" s="1416"/>
      <c r="C3" s="1405" t="s">
        <v>188</v>
      </c>
      <c r="D3" s="1406"/>
      <c r="E3" s="1406"/>
      <c r="F3" s="1406"/>
      <c r="G3" s="1406"/>
      <c r="H3" s="1406"/>
      <c r="I3" s="1407"/>
      <c r="J3" s="1422" t="s">
        <v>73</v>
      </c>
      <c r="K3" s="1423"/>
      <c r="L3" s="1423"/>
      <c r="M3" s="1423"/>
      <c r="N3" s="1423"/>
      <c r="O3" s="1423"/>
      <c r="P3" s="1424"/>
      <c r="Q3" s="1417" t="s">
        <v>1</v>
      </c>
      <c r="R3" s="1417"/>
      <c r="S3" s="1417"/>
      <c r="T3" s="1417"/>
      <c r="U3" s="1417"/>
      <c r="V3" s="1417"/>
      <c r="W3" s="1418"/>
    </row>
    <row r="4" spans="1:23" ht="18" customHeight="1" thickBot="1">
      <c r="A4" s="40"/>
      <c r="B4" s="41"/>
      <c r="C4" s="1405" t="s">
        <v>189</v>
      </c>
      <c r="D4" s="1406"/>
      <c r="E4" s="1406"/>
      <c r="F4" s="1406"/>
      <c r="G4" s="1406"/>
      <c r="H4" s="1406"/>
      <c r="I4" s="1407"/>
      <c r="J4" s="1430" t="s">
        <v>109</v>
      </c>
      <c r="K4" s="1431"/>
      <c r="L4" s="1431"/>
      <c r="M4" s="1431"/>
      <c r="N4" s="1423"/>
      <c r="O4" s="1423"/>
      <c r="P4" s="1432"/>
      <c r="Q4" s="1400"/>
      <c r="R4" s="1400"/>
      <c r="S4" s="1401"/>
      <c r="T4" s="1400"/>
      <c r="U4" s="1400"/>
      <c r="V4" s="1401"/>
      <c r="W4" s="1402"/>
    </row>
    <row r="5" spans="1:23" ht="15" thickBot="1">
      <c r="A5" s="1408" t="s">
        <v>13</v>
      </c>
      <c r="B5" s="1409"/>
      <c r="C5" s="229" t="s">
        <v>86</v>
      </c>
      <c r="D5" s="396" t="s">
        <v>104</v>
      </c>
      <c r="E5" s="364" t="s">
        <v>190</v>
      </c>
      <c r="F5" s="630" t="s">
        <v>74</v>
      </c>
      <c r="G5" s="231" t="s">
        <v>107</v>
      </c>
      <c r="H5" s="231" t="s">
        <v>89</v>
      </c>
      <c r="I5" s="232" t="s">
        <v>90</v>
      </c>
      <c r="J5" s="250" t="s">
        <v>79</v>
      </c>
      <c r="K5" s="156" t="s">
        <v>80</v>
      </c>
      <c r="L5" s="397" t="s">
        <v>81</v>
      </c>
      <c r="M5" s="156" t="s">
        <v>82</v>
      </c>
      <c r="N5" s="13" t="s">
        <v>83</v>
      </c>
      <c r="O5" s="13" t="s">
        <v>84</v>
      </c>
      <c r="P5" s="157" t="s">
        <v>85</v>
      </c>
      <c r="Q5" s="6" t="s">
        <v>46</v>
      </c>
      <c r="R5" s="2" t="s">
        <v>78</v>
      </c>
      <c r="S5" s="366" t="s">
        <v>48</v>
      </c>
      <c r="T5" s="7" t="s">
        <v>49</v>
      </c>
      <c r="U5" s="8" t="s">
        <v>47</v>
      </c>
      <c r="V5" s="8" t="s">
        <v>50</v>
      </c>
      <c r="W5" s="8" t="s">
        <v>51</v>
      </c>
    </row>
    <row r="6" spans="1:23" ht="23.25" customHeight="1" thickTop="1">
      <c r="A6" s="42" t="s">
        <v>14</v>
      </c>
      <c r="B6" s="43"/>
      <c r="C6" s="233">
        <v>72.48</v>
      </c>
      <c r="D6" s="642">
        <v>88.70353433000002</v>
      </c>
      <c r="E6" s="1208">
        <v>98.79323869999999</v>
      </c>
      <c r="F6" s="704"/>
      <c r="G6" s="234">
        <v>161.18353433000001</v>
      </c>
      <c r="H6" s="234">
        <f>I6-G6</f>
        <v>213.81646566999999</v>
      </c>
      <c r="I6" s="235">
        <v>375</v>
      </c>
      <c r="J6" s="813">
        <v>81.6</v>
      </c>
      <c r="K6" s="368">
        <v>97.71</v>
      </c>
      <c r="L6" s="372">
        <v>108.2</v>
      </c>
      <c r="M6" s="814">
        <v>87.45</v>
      </c>
      <c r="N6" s="177">
        <v>180</v>
      </c>
      <c r="O6" s="177">
        <v>195.65</v>
      </c>
      <c r="P6" s="176">
        <v>374.96</v>
      </c>
      <c r="Q6" s="815">
        <v>78.48</v>
      </c>
      <c r="R6" s="816">
        <v>81.59</v>
      </c>
      <c r="S6" s="817">
        <v>88.71</v>
      </c>
      <c r="T6" s="818">
        <v>79.51755726000003</v>
      </c>
      <c r="U6" s="819">
        <f>SUM(Q6:R6)</f>
        <v>160.07</v>
      </c>
      <c r="V6" s="819">
        <f>SUM(S6:T6)</f>
        <v>168.22755726000003</v>
      </c>
      <c r="W6" s="820">
        <f>V6+U6</f>
        <v>328.29755726</v>
      </c>
    </row>
    <row r="7" spans="1:23" ht="23.25" customHeight="1" thickBot="1">
      <c r="A7" s="47" t="s">
        <v>15</v>
      </c>
      <c r="B7" s="48"/>
      <c r="C7" s="236">
        <v>75.89121168104</v>
      </c>
      <c r="D7" s="643">
        <v>84.51795196946867</v>
      </c>
      <c r="E7" s="1209">
        <v>104.49475652273343</v>
      </c>
      <c r="F7" s="705"/>
      <c r="G7" s="237">
        <v>161</v>
      </c>
      <c r="H7" s="237">
        <f aca="true" t="shared" si="0" ref="H7:H13">I7-G7</f>
        <v>199.0048559882</v>
      </c>
      <c r="I7" s="238">
        <v>360.0048559882</v>
      </c>
      <c r="J7" s="821">
        <v>74.42</v>
      </c>
      <c r="K7" s="369">
        <v>82.89</v>
      </c>
      <c r="L7" s="373">
        <v>103.68</v>
      </c>
      <c r="M7" s="822">
        <v>99.09</v>
      </c>
      <c r="N7" s="179">
        <v>157.31</v>
      </c>
      <c r="O7" s="179">
        <v>202.77</v>
      </c>
      <c r="P7" s="178">
        <v>360.08</v>
      </c>
      <c r="Q7" s="823">
        <v>72.09</v>
      </c>
      <c r="R7" s="824">
        <v>74.08</v>
      </c>
      <c r="S7" s="825">
        <v>87.98</v>
      </c>
      <c r="T7" s="826">
        <v>94.80922922507439</v>
      </c>
      <c r="U7" s="827">
        <f aca="true" t="shared" si="1" ref="U7:U13">SUM(Q7:R7)</f>
        <v>146.17000000000002</v>
      </c>
      <c r="V7" s="827">
        <f aca="true" t="shared" si="2" ref="V7:V13">SUM(S7:T7)</f>
        <v>182.7892292250744</v>
      </c>
      <c r="W7" s="828">
        <f aca="true" t="shared" si="3" ref="W7:W13">V7+U7</f>
        <v>328.9592292250744</v>
      </c>
    </row>
    <row r="8" spans="1:23" ht="23.25" customHeight="1" thickTop="1">
      <c r="A8" s="52"/>
      <c r="B8" s="53" t="s">
        <v>16</v>
      </c>
      <c r="C8" s="233">
        <v>26.7243668135</v>
      </c>
      <c r="D8" s="642">
        <v>29.52050916740866</v>
      </c>
      <c r="E8" s="1210">
        <v>34.60332298523343</v>
      </c>
      <c r="F8" s="704"/>
      <c r="G8" s="234">
        <v>56.24487598090867</v>
      </c>
      <c r="H8" s="234">
        <f t="shared" si="0"/>
        <v>73.75512401909134</v>
      </c>
      <c r="I8" s="235">
        <v>130</v>
      </c>
      <c r="J8" s="813">
        <v>28.19</v>
      </c>
      <c r="K8" s="368">
        <v>35.07</v>
      </c>
      <c r="L8" s="372">
        <v>39.35</v>
      </c>
      <c r="M8" s="814">
        <v>40.28</v>
      </c>
      <c r="N8" s="177">
        <v>63.26</v>
      </c>
      <c r="O8" s="177">
        <v>79.63</v>
      </c>
      <c r="P8" s="176">
        <v>142.89</v>
      </c>
      <c r="Q8" s="815">
        <v>29.84</v>
      </c>
      <c r="R8" s="816">
        <v>35.71</v>
      </c>
      <c r="S8" s="817">
        <v>33.78</v>
      </c>
      <c r="T8" s="818">
        <v>38.91491073707441</v>
      </c>
      <c r="U8" s="819">
        <f t="shared" si="1"/>
        <v>65.55</v>
      </c>
      <c r="V8" s="819">
        <f t="shared" si="2"/>
        <v>72.69491073707441</v>
      </c>
      <c r="W8" s="820">
        <f t="shared" si="3"/>
        <v>138.2449107370744</v>
      </c>
    </row>
    <row r="9" spans="1:23" ht="23.25" customHeight="1">
      <c r="A9" s="57"/>
      <c r="B9" s="58" t="s">
        <v>17</v>
      </c>
      <c r="C9" s="233">
        <v>30.9436954899</v>
      </c>
      <c r="D9" s="642">
        <v>34.17964428460001</v>
      </c>
      <c r="E9" s="1210">
        <v>47.06654171969999</v>
      </c>
      <c r="F9" s="704"/>
      <c r="G9" s="234">
        <v>65.12333977450001</v>
      </c>
      <c r="H9" s="234">
        <f t="shared" si="0"/>
        <v>90.12654171970001</v>
      </c>
      <c r="I9" s="235">
        <v>155.24988149420003</v>
      </c>
      <c r="J9" s="813">
        <v>31.52</v>
      </c>
      <c r="K9" s="368">
        <v>30.34</v>
      </c>
      <c r="L9" s="372">
        <v>43.03</v>
      </c>
      <c r="M9" s="814">
        <v>39.07</v>
      </c>
      <c r="N9" s="177">
        <v>61.86</v>
      </c>
      <c r="O9" s="177">
        <v>82.1</v>
      </c>
      <c r="P9" s="176">
        <v>143.96</v>
      </c>
      <c r="Q9" s="815">
        <v>28.12</v>
      </c>
      <c r="R9" s="816">
        <v>28.67</v>
      </c>
      <c r="S9" s="817">
        <v>37.61</v>
      </c>
      <c r="T9" s="818">
        <v>37.083469867399984</v>
      </c>
      <c r="U9" s="819">
        <f t="shared" si="1"/>
        <v>56.790000000000006</v>
      </c>
      <c r="V9" s="819">
        <f t="shared" si="2"/>
        <v>74.69346986739998</v>
      </c>
      <c r="W9" s="820">
        <f t="shared" si="3"/>
        <v>131.4834698674</v>
      </c>
    </row>
    <row r="10" spans="1:23" ht="23.25" customHeight="1">
      <c r="A10" s="59"/>
      <c r="B10" s="58" t="s">
        <v>25</v>
      </c>
      <c r="C10" s="233">
        <v>4.7999195562</v>
      </c>
      <c r="D10" s="642">
        <v>5.3651115108</v>
      </c>
      <c r="E10" s="1210">
        <v>5.7923552189</v>
      </c>
      <c r="F10" s="704"/>
      <c r="G10" s="234">
        <v>10.165031067</v>
      </c>
      <c r="H10" s="234">
        <f t="shared" si="0"/>
        <v>10.06</v>
      </c>
      <c r="I10" s="235">
        <v>20.225031067</v>
      </c>
      <c r="J10" s="813">
        <v>4.42</v>
      </c>
      <c r="K10" s="368">
        <v>5.2</v>
      </c>
      <c r="L10" s="372">
        <v>5.6</v>
      </c>
      <c r="M10" s="814">
        <v>5.01</v>
      </c>
      <c r="N10" s="177">
        <v>9.62</v>
      </c>
      <c r="O10" s="177">
        <v>10.61</v>
      </c>
      <c r="P10" s="176">
        <v>20.23</v>
      </c>
      <c r="Q10" s="815">
        <v>3.34</v>
      </c>
      <c r="R10" s="816">
        <v>4.4</v>
      </c>
      <c r="S10" s="817">
        <v>6.01</v>
      </c>
      <c r="T10" s="818">
        <v>6.9709755416000005</v>
      </c>
      <c r="U10" s="819">
        <f t="shared" si="1"/>
        <v>7.74</v>
      </c>
      <c r="V10" s="819">
        <f t="shared" si="2"/>
        <v>12.9809755416</v>
      </c>
      <c r="W10" s="820">
        <f t="shared" si="3"/>
        <v>20.720975541599998</v>
      </c>
    </row>
    <row r="11" spans="1:23" ht="23.25" customHeight="1">
      <c r="A11" s="40"/>
      <c r="B11" s="60" t="s">
        <v>18</v>
      </c>
      <c r="C11" s="239">
        <v>11.80650379144</v>
      </c>
      <c r="D11" s="644">
        <v>14.29792303666</v>
      </c>
      <c r="E11" s="1211">
        <v>15.424026598900005</v>
      </c>
      <c r="F11" s="706"/>
      <c r="G11" s="240">
        <v>26.1044268281</v>
      </c>
      <c r="H11" s="240">
        <f t="shared" si="0"/>
        <v>21.424026598900003</v>
      </c>
      <c r="I11" s="241">
        <v>47.528453427</v>
      </c>
      <c r="J11" s="829">
        <v>8.93</v>
      </c>
      <c r="K11" s="370">
        <v>10.82</v>
      </c>
      <c r="L11" s="374">
        <v>13.64</v>
      </c>
      <c r="M11" s="830">
        <v>12.61</v>
      </c>
      <c r="N11" s="181">
        <v>19.75</v>
      </c>
      <c r="O11" s="181">
        <v>26.25</v>
      </c>
      <c r="P11" s="180">
        <v>46</v>
      </c>
      <c r="Q11" s="831">
        <v>7.22</v>
      </c>
      <c r="R11" s="832">
        <v>7.67</v>
      </c>
      <c r="S11" s="833">
        <v>10.28</v>
      </c>
      <c r="T11" s="834">
        <v>10.829873079000004</v>
      </c>
      <c r="U11" s="835">
        <f t="shared" si="1"/>
        <v>14.89</v>
      </c>
      <c r="V11" s="835">
        <f t="shared" si="2"/>
        <v>21.109873079000003</v>
      </c>
      <c r="W11" s="836">
        <f t="shared" si="3"/>
        <v>35.999873079000004</v>
      </c>
    </row>
    <row r="12" spans="1:23" ht="23.25" customHeight="1" thickBot="1">
      <c r="A12" s="61"/>
      <c r="B12" s="62" t="s">
        <v>19</v>
      </c>
      <c r="C12" s="236">
        <v>1.6167260300000001</v>
      </c>
      <c r="D12" s="643">
        <v>1.1547639699999999</v>
      </c>
      <c r="E12" s="1209">
        <v>1.6085099999999999</v>
      </c>
      <c r="F12" s="705"/>
      <c r="G12" s="237">
        <v>2.77149</v>
      </c>
      <c r="H12" s="237">
        <f t="shared" si="0"/>
        <v>4.23</v>
      </c>
      <c r="I12" s="238">
        <v>7.00149</v>
      </c>
      <c r="J12" s="821">
        <v>1.36</v>
      </c>
      <c r="K12" s="369">
        <v>1.46</v>
      </c>
      <c r="L12" s="373">
        <v>2.06</v>
      </c>
      <c r="M12" s="822">
        <v>2.12</v>
      </c>
      <c r="N12" s="179">
        <v>2.82</v>
      </c>
      <c r="O12" s="179">
        <v>4.18</v>
      </c>
      <c r="P12" s="178">
        <v>7</v>
      </c>
      <c r="Q12" s="823">
        <v>3.57</v>
      </c>
      <c r="R12" s="824">
        <v>-2.37</v>
      </c>
      <c r="S12" s="825">
        <v>0.3</v>
      </c>
      <c r="T12" s="826">
        <v>1.01</v>
      </c>
      <c r="U12" s="827">
        <f t="shared" si="1"/>
        <v>1.1999999999999997</v>
      </c>
      <c r="V12" s="827">
        <f t="shared" si="2"/>
        <v>1.31</v>
      </c>
      <c r="W12" s="828">
        <f t="shared" si="3"/>
        <v>2.51</v>
      </c>
    </row>
    <row r="13" spans="1:23" ht="23.25" customHeight="1" thickBot="1" thickTop="1">
      <c r="A13" s="66" t="s">
        <v>20</v>
      </c>
      <c r="B13" s="67"/>
      <c r="C13" s="242">
        <v>148.37121168104</v>
      </c>
      <c r="D13" s="367">
        <v>173.22148629946867</v>
      </c>
      <c r="E13" s="1212">
        <v>203.2879952227334</v>
      </c>
      <c r="F13" s="707"/>
      <c r="G13" s="243">
        <v>322</v>
      </c>
      <c r="H13" s="243">
        <f t="shared" si="0"/>
        <v>413.0048559882</v>
      </c>
      <c r="I13" s="244">
        <v>735.0048559882</v>
      </c>
      <c r="J13" s="837">
        <v>156.02</v>
      </c>
      <c r="K13" s="371">
        <v>180.6</v>
      </c>
      <c r="L13" s="375">
        <v>211.88</v>
      </c>
      <c r="M13" s="838">
        <v>186.54</v>
      </c>
      <c r="N13" s="183">
        <v>336.62</v>
      </c>
      <c r="O13" s="183">
        <v>398.42</v>
      </c>
      <c r="P13" s="182">
        <v>735.04</v>
      </c>
      <c r="Q13" s="839">
        <f>SUM(Q6:Q7)</f>
        <v>150.57</v>
      </c>
      <c r="R13" s="855">
        <f>SUM(R6:R7)</f>
        <v>155.67000000000002</v>
      </c>
      <c r="S13" s="841">
        <f>SUM(S6:S7)</f>
        <v>176.69</v>
      </c>
      <c r="T13" s="842">
        <f>SUM(T6:T7)</f>
        <v>174.32678648507442</v>
      </c>
      <c r="U13" s="843">
        <f t="shared" si="1"/>
        <v>306.24</v>
      </c>
      <c r="V13" s="843">
        <f t="shared" si="2"/>
        <v>351.0167864850744</v>
      </c>
      <c r="W13" s="844">
        <f t="shared" si="3"/>
        <v>657.2567864850744</v>
      </c>
    </row>
    <row r="14" spans="1:23" ht="13.5" customHeight="1" thickBot="1">
      <c r="A14" s="341"/>
      <c r="B14" s="341"/>
      <c r="C14" s="854"/>
      <c r="D14" s="342"/>
      <c r="E14" s="342"/>
      <c r="F14" s="342"/>
      <c r="G14" s="342"/>
      <c r="H14" s="342"/>
      <c r="I14" s="342"/>
      <c r="J14" s="856"/>
      <c r="K14" s="856"/>
      <c r="L14" s="856"/>
      <c r="M14" s="856"/>
      <c r="N14" s="856"/>
      <c r="O14" s="856"/>
      <c r="P14" s="856"/>
      <c r="Q14" s="861"/>
      <c r="R14" s="857"/>
      <c r="S14" s="857"/>
      <c r="T14" s="857"/>
      <c r="U14" s="857"/>
      <c r="V14" s="857"/>
      <c r="W14" s="862"/>
    </row>
    <row r="15" spans="1:23" ht="23.25" customHeight="1" thickBot="1">
      <c r="A15" s="1436" t="s">
        <v>21</v>
      </c>
      <c r="B15" s="1438"/>
      <c r="C15" s="229" t="s">
        <v>131</v>
      </c>
      <c r="D15" s="396" t="s">
        <v>104</v>
      </c>
      <c r="E15" s="585" t="s">
        <v>88</v>
      </c>
      <c r="F15" s="232" t="s">
        <v>74</v>
      </c>
      <c r="G15" s="231" t="s">
        <v>107</v>
      </c>
      <c r="H15" s="231" t="s">
        <v>89</v>
      </c>
      <c r="I15" s="232" t="s">
        <v>90</v>
      </c>
      <c r="J15" s="175" t="s">
        <v>79</v>
      </c>
      <c r="K15" s="14" t="s">
        <v>80</v>
      </c>
      <c r="L15" s="378" t="s">
        <v>81</v>
      </c>
      <c r="M15" s="157" t="s">
        <v>82</v>
      </c>
      <c r="N15" s="13" t="s">
        <v>83</v>
      </c>
      <c r="O15" s="13" t="s">
        <v>84</v>
      </c>
      <c r="P15" s="157" t="s">
        <v>85</v>
      </c>
      <c r="Q15" s="492" t="s">
        <v>46</v>
      </c>
      <c r="R15" s="10" t="s">
        <v>104</v>
      </c>
      <c r="S15" s="391" t="s">
        <v>48</v>
      </c>
      <c r="T15" s="579" t="s">
        <v>49</v>
      </c>
      <c r="U15" s="8" t="s">
        <v>47</v>
      </c>
      <c r="V15" s="8" t="s">
        <v>50</v>
      </c>
      <c r="W15" s="8" t="s">
        <v>51</v>
      </c>
    </row>
    <row r="16" spans="1:23" ht="23.25" customHeight="1" thickTop="1">
      <c r="A16" s="73" t="s">
        <v>7</v>
      </c>
      <c r="B16" s="589"/>
      <c r="C16" s="245">
        <v>13.8</v>
      </c>
      <c r="D16" s="645">
        <v>18.74</v>
      </c>
      <c r="E16" s="1213">
        <v>29.73</v>
      </c>
      <c r="F16" s="702"/>
      <c r="G16" s="246">
        <v>32.54</v>
      </c>
      <c r="H16" s="246">
        <f>I16-G16</f>
        <v>62.50000000000001</v>
      </c>
      <c r="I16" s="895">
        <v>95.04</v>
      </c>
      <c r="J16" s="203">
        <v>11.25</v>
      </c>
      <c r="K16" s="376">
        <v>26.58</v>
      </c>
      <c r="L16" s="379">
        <v>33.88</v>
      </c>
      <c r="M16" s="847">
        <v>23.33</v>
      </c>
      <c r="N16" s="571">
        <f>SUM(J16:K16)</f>
        <v>37.83</v>
      </c>
      <c r="O16" s="571">
        <f>SUM(L16:M16)</f>
        <v>57.21</v>
      </c>
      <c r="P16" s="863">
        <f>N16+O16</f>
        <v>95.03999999999999</v>
      </c>
      <c r="Q16" s="848">
        <v>17.93</v>
      </c>
      <c r="R16" s="849">
        <v>19.1</v>
      </c>
      <c r="S16" s="850">
        <v>22.46</v>
      </c>
      <c r="T16" s="851">
        <v>27.41</v>
      </c>
      <c r="U16" s="852">
        <f>SUM(Q16:R16)</f>
        <v>37.03</v>
      </c>
      <c r="V16" s="852">
        <f>SUM(S16:T16)</f>
        <v>49.870000000000005</v>
      </c>
      <c r="W16" s="853">
        <f>U16+V16</f>
        <v>86.9</v>
      </c>
    </row>
    <row r="17" spans="1:23" ht="23.25" customHeight="1" thickBot="1">
      <c r="A17" s="590" t="s">
        <v>39</v>
      </c>
      <c r="B17" s="591"/>
      <c r="C17" s="586">
        <f>C16/C13</f>
        <v>0.09300995687537052</v>
      </c>
      <c r="D17" s="587">
        <f>D16/D13</f>
        <v>0.108185193421109</v>
      </c>
      <c r="E17" s="423">
        <f>E16/E13</f>
        <v>0.14624572379409906</v>
      </c>
      <c r="F17" s="708"/>
      <c r="G17" s="423">
        <f>G16/G13</f>
        <v>0.10105590062111801</v>
      </c>
      <c r="H17" s="423">
        <f>H16/H13</f>
        <v>0.15132993981500717</v>
      </c>
      <c r="I17" s="896">
        <f>I16/I13</f>
        <v>0.12930526815665802</v>
      </c>
      <c r="J17" s="206">
        <f aca="true" t="shared" si="4" ref="J17:S17">J16/J13</f>
        <v>0.07210614023843097</v>
      </c>
      <c r="K17" s="377">
        <f t="shared" si="4"/>
        <v>0.14717607973421926</v>
      </c>
      <c r="L17" s="380">
        <f t="shared" si="4"/>
        <v>0.15990183122522184</v>
      </c>
      <c r="M17" s="207">
        <f t="shared" si="4"/>
        <v>0.12506700975662055</v>
      </c>
      <c r="N17" s="573">
        <f t="shared" si="4"/>
        <v>0.11238191432475789</v>
      </c>
      <c r="O17" s="573">
        <f t="shared" si="4"/>
        <v>0.14359218914713118</v>
      </c>
      <c r="P17" s="574">
        <f t="shared" si="4"/>
        <v>0.12929908576404006</v>
      </c>
      <c r="Q17" s="297">
        <f t="shared" si="4"/>
        <v>0.11908082619379691</v>
      </c>
      <c r="R17" s="150">
        <f t="shared" si="4"/>
        <v>0.1226954454936725</v>
      </c>
      <c r="S17" s="484">
        <f t="shared" si="4"/>
        <v>0.12711528666025243</v>
      </c>
      <c r="T17" s="152">
        <v>0.136</v>
      </c>
      <c r="U17" s="150">
        <f>U16/U13</f>
        <v>0.12091823406478579</v>
      </c>
      <c r="V17" s="151">
        <v>0.166</v>
      </c>
      <c r="W17" s="151">
        <f>W16/W13</f>
        <v>0.1322162080132031</v>
      </c>
    </row>
    <row r="18" spans="17:23" ht="20.25" customHeight="1" thickBot="1">
      <c r="Q18" s="227"/>
      <c r="R18" s="227"/>
      <c r="S18" s="227"/>
      <c r="T18" s="227"/>
      <c r="U18" s="227"/>
      <c r="V18" s="227"/>
      <c r="W18" s="228" t="s">
        <v>23</v>
      </c>
    </row>
    <row r="19" spans="8:23" ht="23.25" customHeight="1">
      <c r="H19" s="76"/>
      <c r="I19" s="77"/>
      <c r="J19" s="1398" t="s">
        <v>191</v>
      </c>
      <c r="K19" s="1428"/>
      <c r="L19" s="1428"/>
      <c r="M19" s="1428"/>
      <c r="N19" s="1428"/>
      <c r="O19" s="1428"/>
      <c r="P19" s="1429"/>
      <c r="Q19" s="1403" t="s">
        <v>192</v>
      </c>
      <c r="R19" s="1403"/>
      <c r="S19" s="1403"/>
      <c r="T19" s="1403"/>
      <c r="U19" s="1403"/>
      <c r="V19" s="1403"/>
      <c r="W19" s="1402"/>
    </row>
    <row r="20" spans="8:23" ht="23.25" customHeight="1" thickBot="1">
      <c r="H20" s="1415" t="str">
        <f>A3</f>
        <v>HCB</v>
      </c>
      <c r="I20" s="1440"/>
      <c r="J20" s="1410"/>
      <c r="K20" s="1411"/>
      <c r="L20" s="1411"/>
      <c r="M20" s="1411"/>
      <c r="N20" s="1411"/>
      <c r="O20" s="1411"/>
      <c r="P20" s="1399"/>
      <c r="Q20" s="1404"/>
      <c r="R20" s="1404"/>
      <c r="S20" s="1417"/>
      <c r="T20" s="1404"/>
      <c r="U20" s="1404"/>
      <c r="V20" s="1417"/>
      <c r="W20" s="1418"/>
    </row>
    <row r="21" spans="3:23" ht="23.25" customHeight="1" thickBot="1">
      <c r="C21" s="932"/>
      <c r="H21" s="1408" t="s">
        <v>13</v>
      </c>
      <c r="I21" s="1435"/>
      <c r="J21" s="250" t="s">
        <v>91</v>
      </c>
      <c r="K21" s="156" t="s">
        <v>92</v>
      </c>
      <c r="L21" s="397" t="s">
        <v>93</v>
      </c>
      <c r="M21" s="156" t="s">
        <v>94</v>
      </c>
      <c r="N21" s="13" t="s">
        <v>95</v>
      </c>
      <c r="O21" s="13" t="s">
        <v>96</v>
      </c>
      <c r="P21" s="157" t="s">
        <v>97</v>
      </c>
      <c r="Q21" s="6" t="s">
        <v>98</v>
      </c>
      <c r="R21" s="2" t="s">
        <v>92</v>
      </c>
      <c r="S21" s="366" t="s">
        <v>99</v>
      </c>
      <c r="T21" s="7" t="s">
        <v>100</v>
      </c>
      <c r="U21" s="8" t="s">
        <v>101</v>
      </c>
      <c r="V21" s="8" t="s">
        <v>102</v>
      </c>
      <c r="W21" s="8" t="s">
        <v>103</v>
      </c>
    </row>
    <row r="22" spans="8:23" ht="23.25" customHeight="1" thickTop="1">
      <c r="H22" s="42" t="s">
        <v>14</v>
      </c>
      <c r="I22" s="78"/>
      <c r="J22" s="251">
        <f>C6/J6</f>
        <v>0.8882352941176471</v>
      </c>
      <c r="K22" s="252">
        <f>D6/K6</f>
        <v>0.907824524920684</v>
      </c>
      <c r="L22" s="252">
        <f aca="true" t="shared" si="5" ref="L22:L29">E6/L6</f>
        <v>0.9130613558225507</v>
      </c>
      <c r="M22" s="681"/>
      <c r="N22" s="253">
        <v>0.8989099008978864</v>
      </c>
      <c r="O22" s="253">
        <f aca="true" t="shared" si="6" ref="O22:O28">H6/O6</f>
        <v>1.0928518562228469</v>
      </c>
      <c r="P22" s="253">
        <f aca="true" t="shared" si="7" ref="P22:P29">I6/P6</f>
        <v>1.0001066780456582</v>
      </c>
      <c r="Q22" s="79">
        <f aca="true" t="shared" si="8" ref="Q22:S29">C6/Q6</f>
        <v>0.9235474006116208</v>
      </c>
      <c r="R22" s="80">
        <f t="shared" si="8"/>
        <v>1.0871863504105899</v>
      </c>
      <c r="S22" s="80">
        <f t="shared" si="8"/>
        <v>1.1136651865629579</v>
      </c>
      <c r="T22" s="681"/>
      <c r="U22" s="81">
        <v>1.006956546073593</v>
      </c>
      <c r="V22" s="81">
        <f aca="true" t="shared" si="9" ref="V22:V28">H6/V6</f>
        <v>1.2709954846431084</v>
      </c>
      <c r="W22" s="81">
        <f aca="true" t="shared" si="10" ref="W22:W29">I6/W6</f>
        <v>1.1422564429957465</v>
      </c>
    </row>
    <row r="23" spans="8:23" ht="23.25" customHeight="1" thickBot="1">
      <c r="H23" s="47" t="s">
        <v>15</v>
      </c>
      <c r="I23" s="82"/>
      <c r="J23" s="254">
        <f aca="true" t="shared" si="11" ref="J23:J29">C7/J7</f>
        <v>1.0197690362945446</v>
      </c>
      <c r="K23" s="255">
        <f aca="true" t="shared" si="12" ref="K23:K29">D7/K7</f>
        <v>1.0196399079438856</v>
      </c>
      <c r="L23" s="255">
        <f t="shared" si="5"/>
        <v>1.0078583769553764</v>
      </c>
      <c r="M23" s="682"/>
      <c r="N23" s="256">
        <v>1.0197009958076961</v>
      </c>
      <c r="O23" s="256">
        <v>0.984</v>
      </c>
      <c r="P23" s="256">
        <f t="shared" si="7"/>
        <v>0.9997913130087759</v>
      </c>
      <c r="Q23" s="83">
        <f t="shared" si="8"/>
        <v>1.0527286958113469</v>
      </c>
      <c r="R23" s="84">
        <f t="shared" si="8"/>
        <v>1.140901079501467</v>
      </c>
      <c r="S23" s="84">
        <f t="shared" si="8"/>
        <v>1.1877103492013346</v>
      </c>
      <c r="T23" s="682"/>
      <c r="U23" s="85">
        <v>1.0974150896251533</v>
      </c>
      <c r="V23" s="85">
        <v>1.092</v>
      </c>
      <c r="W23" s="85">
        <f t="shared" si="10"/>
        <v>1.0943753024843212</v>
      </c>
    </row>
    <row r="24" spans="8:23" ht="23.25" customHeight="1" thickTop="1">
      <c r="H24" s="52"/>
      <c r="I24" s="86" t="s">
        <v>16</v>
      </c>
      <c r="J24" s="257">
        <f t="shared" si="11"/>
        <v>0.9480087553565094</v>
      </c>
      <c r="K24" s="258">
        <f t="shared" si="12"/>
        <v>0.8417595998690808</v>
      </c>
      <c r="L24" s="258">
        <f t="shared" si="5"/>
        <v>0.879372883995767</v>
      </c>
      <c r="M24" s="683"/>
      <c r="N24" s="259">
        <f>G8/N8</f>
        <v>0.8891064808869533</v>
      </c>
      <c r="O24" s="259">
        <f t="shared" si="6"/>
        <v>0.9262228308312362</v>
      </c>
      <c r="P24" s="259">
        <f t="shared" si="7"/>
        <v>0.9097907481279307</v>
      </c>
      <c r="Q24" s="87">
        <f t="shared" si="8"/>
        <v>0.8955887001843164</v>
      </c>
      <c r="R24" s="88">
        <f t="shared" si="8"/>
        <v>0.8266734575023428</v>
      </c>
      <c r="S24" s="88">
        <f t="shared" si="8"/>
        <v>1.0243730901490062</v>
      </c>
      <c r="T24" s="683"/>
      <c r="U24" s="89">
        <f>G8/U8</f>
        <v>0.8580454001664175</v>
      </c>
      <c r="V24" s="89">
        <f t="shared" si="9"/>
        <v>1.0145844223655704</v>
      </c>
      <c r="W24" s="89">
        <f t="shared" si="10"/>
        <v>0.9403601138507351</v>
      </c>
    </row>
    <row r="25" spans="8:23" ht="23.25" customHeight="1">
      <c r="H25" s="57"/>
      <c r="I25" s="90" t="s">
        <v>17</v>
      </c>
      <c r="J25" s="257">
        <f t="shared" si="11"/>
        <v>0.9817162274714467</v>
      </c>
      <c r="K25" s="258">
        <f t="shared" si="12"/>
        <v>1.126553865675676</v>
      </c>
      <c r="L25" s="258">
        <f t="shared" si="5"/>
        <v>1.0938076160748313</v>
      </c>
      <c r="M25" s="683"/>
      <c r="N25" s="259">
        <f>G9/N9</f>
        <v>1.052753633600065</v>
      </c>
      <c r="O25" s="259">
        <f t="shared" si="6"/>
        <v>1.097765428985384</v>
      </c>
      <c r="P25" s="259">
        <f t="shared" si="7"/>
        <v>1.0784237391928315</v>
      </c>
      <c r="Q25" s="87">
        <f t="shared" si="8"/>
        <v>1.1004159135810812</v>
      </c>
      <c r="R25" s="88">
        <f t="shared" si="8"/>
        <v>1.1921745477711896</v>
      </c>
      <c r="S25" s="88">
        <f t="shared" si="8"/>
        <v>1.2514368976256314</v>
      </c>
      <c r="T25" s="683"/>
      <c r="U25" s="89">
        <f>G9/U9</f>
        <v>1.1467395628543757</v>
      </c>
      <c r="V25" s="89">
        <f t="shared" si="9"/>
        <v>1.2066187563611341</v>
      </c>
      <c r="W25" s="89">
        <f t="shared" si="10"/>
        <v>1.1807558900808464</v>
      </c>
    </row>
    <row r="26" spans="8:23" ht="23.25" customHeight="1">
      <c r="H26" s="59"/>
      <c r="I26" s="90" t="s">
        <v>25</v>
      </c>
      <c r="J26" s="257">
        <f t="shared" si="11"/>
        <v>1.085954650723982</v>
      </c>
      <c r="K26" s="258">
        <f t="shared" si="12"/>
        <v>1.0317522136153847</v>
      </c>
      <c r="L26" s="258">
        <f t="shared" si="5"/>
        <v>1.034349146232143</v>
      </c>
      <c r="M26" s="683"/>
      <c r="N26" s="259">
        <f>G10/N10</f>
        <v>1.056656036070686</v>
      </c>
      <c r="O26" s="259">
        <f t="shared" si="6"/>
        <v>0.9481621112158343</v>
      </c>
      <c r="P26" s="259">
        <f t="shared" si="7"/>
        <v>0.9997543780029658</v>
      </c>
      <c r="Q26" s="87">
        <f t="shared" si="8"/>
        <v>1.4371016635329341</v>
      </c>
      <c r="R26" s="88">
        <f t="shared" si="8"/>
        <v>1.219343525181818</v>
      </c>
      <c r="S26" s="88">
        <f t="shared" si="8"/>
        <v>0.9637862261064892</v>
      </c>
      <c r="T26" s="683"/>
      <c r="U26" s="89">
        <f>G10/U10</f>
        <v>1.3133115073643409</v>
      </c>
      <c r="V26" s="89">
        <f t="shared" si="9"/>
        <v>0.7749802753853762</v>
      </c>
      <c r="W26" s="89">
        <f t="shared" si="10"/>
        <v>0.976065582742264</v>
      </c>
    </row>
    <row r="27" spans="8:23" ht="23.25" customHeight="1">
      <c r="H27" s="40"/>
      <c r="I27" s="91" t="s">
        <v>18</v>
      </c>
      <c r="J27" s="257">
        <f t="shared" si="11"/>
        <v>1.3221168859395298</v>
      </c>
      <c r="K27" s="258">
        <f t="shared" si="12"/>
        <v>1.3214346614288355</v>
      </c>
      <c r="L27" s="258">
        <f t="shared" si="5"/>
        <v>1.1307937389222877</v>
      </c>
      <c r="M27" s="683"/>
      <c r="N27" s="259">
        <f>G11/N11</f>
        <v>1.3217431305367089</v>
      </c>
      <c r="O27" s="259">
        <f t="shared" si="6"/>
        <v>0.8161533942438096</v>
      </c>
      <c r="P27" s="259">
        <f t="shared" si="7"/>
        <v>1.0332272484130436</v>
      </c>
      <c r="Q27" s="87">
        <f t="shared" si="8"/>
        <v>1.6352498326094185</v>
      </c>
      <c r="R27" s="88">
        <f t="shared" si="8"/>
        <v>1.8641359891342895</v>
      </c>
      <c r="S27" s="88">
        <f t="shared" si="8"/>
        <v>1.5003916925000005</v>
      </c>
      <c r="T27" s="683"/>
      <c r="U27" s="89">
        <f>G11/U11</f>
        <v>1.7531515666957689</v>
      </c>
      <c r="V27" s="89">
        <f t="shared" si="9"/>
        <v>1.0148818289302042</v>
      </c>
      <c r="W27" s="89">
        <f t="shared" si="10"/>
        <v>1.3202394720309452</v>
      </c>
    </row>
    <row r="28" spans="8:23" ht="23.25" customHeight="1" thickBot="1">
      <c r="H28" s="61"/>
      <c r="I28" s="92" t="s">
        <v>19</v>
      </c>
      <c r="J28" s="254">
        <f t="shared" si="11"/>
        <v>1.1887691397058824</v>
      </c>
      <c r="K28" s="255">
        <f>D12/K12</f>
        <v>0.7909342260273972</v>
      </c>
      <c r="L28" s="262">
        <f t="shared" si="5"/>
        <v>0.7808300970873786</v>
      </c>
      <c r="M28" s="684"/>
      <c r="N28" s="263">
        <f>G12/N12</f>
        <v>0.9827978723404256</v>
      </c>
      <c r="O28" s="263">
        <f t="shared" si="6"/>
        <v>1.0119617224880384</v>
      </c>
      <c r="P28" s="263">
        <f t="shared" si="7"/>
        <v>1.0002128571428572</v>
      </c>
      <c r="Q28" s="93">
        <f>C12/Q12</f>
        <v>0.4528644341736695</v>
      </c>
      <c r="R28" s="84" t="s">
        <v>140</v>
      </c>
      <c r="S28" s="94">
        <f t="shared" si="8"/>
        <v>5.3617</v>
      </c>
      <c r="T28" s="684"/>
      <c r="U28" s="95">
        <f>G12/U12</f>
        <v>2.3095750000000006</v>
      </c>
      <c r="V28" s="95">
        <f t="shared" si="9"/>
        <v>3.2290076335877864</v>
      </c>
      <c r="W28" s="95">
        <f t="shared" si="10"/>
        <v>2.7894382470119528</v>
      </c>
    </row>
    <row r="29" spans="8:23" ht="23.25" customHeight="1" thickBot="1" thickTop="1">
      <c r="H29" s="66" t="s">
        <v>20</v>
      </c>
      <c r="I29" s="75"/>
      <c r="J29" s="264">
        <f t="shared" si="11"/>
        <v>0.9509755908283553</v>
      </c>
      <c r="K29" s="265">
        <f t="shared" si="12"/>
        <v>0.959144442411233</v>
      </c>
      <c r="L29" s="265">
        <f t="shared" si="5"/>
        <v>0.9594487220253606</v>
      </c>
      <c r="M29" s="685"/>
      <c r="N29" s="266">
        <v>0.955</v>
      </c>
      <c r="O29" s="266">
        <v>1.038</v>
      </c>
      <c r="P29" s="266">
        <f t="shared" si="7"/>
        <v>0.9999521876199935</v>
      </c>
      <c r="Q29" s="96">
        <f>C13/Q13</f>
        <v>0.985396902975626</v>
      </c>
      <c r="R29" s="97">
        <f>D13/R13</f>
        <v>1.1127480330151516</v>
      </c>
      <c r="S29" s="97">
        <f t="shared" si="8"/>
        <v>1.1505348079842288</v>
      </c>
      <c r="T29" s="685"/>
      <c r="U29" s="98">
        <v>1.05</v>
      </c>
      <c r="V29" s="98">
        <v>1.178</v>
      </c>
      <c r="W29" s="98">
        <f t="shared" si="10"/>
        <v>1.1182917713469531</v>
      </c>
    </row>
    <row r="30" spans="8:23" ht="9.75" customHeight="1" thickBot="1">
      <c r="H30" s="71"/>
      <c r="I30" s="71"/>
      <c r="J30" s="267"/>
      <c r="K30" s="267"/>
      <c r="L30" s="267"/>
      <c r="M30" s="267"/>
      <c r="N30" s="267"/>
      <c r="O30" s="267"/>
      <c r="P30" s="267"/>
      <c r="Q30" s="12"/>
      <c r="R30" s="12"/>
      <c r="S30" s="12"/>
      <c r="T30" s="12"/>
      <c r="U30" s="12"/>
      <c r="V30" s="12"/>
      <c r="W30" s="12"/>
    </row>
    <row r="31" spans="8:23" ht="23.25" customHeight="1" thickBot="1">
      <c r="H31" s="1436" t="s">
        <v>21</v>
      </c>
      <c r="I31" s="1437"/>
      <c r="J31" s="175" t="s">
        <v>91</v>
      </c>
      <c r="K31" s="14" t="s">
        <v>92</v>
      </c>
      <c r="L31" s="378" t="s">
        <v>93</v>
      </c>
      <c r="M31" s="14" t="s">
        <v>94</v>
      </c>
      <c r="N31" s="13" t="s">
        <v>95</v>
      </c>
      <c r="O31" s="13" t="s">
        <v>96</v>
      </c>
      <c r="P31" s="157" t="s">
        <v>97</v>
      </c>
      <c r="Q31" s="492" t="s">
        <v>98</v>
      </c>
      <c r="R31" s="10" t="s">
        <v>92</v>
      </c>
      <c r="S31" s="391" t="s">
        <v>99</v>
      </c>
      <c r="T31" s="493" t="s">
        <v>100</v>
      </c>
      <c r="U31" s="8" t="s">
        <v>101</v>
      </c>
      <c r="V31" s="8" t="s">
        <v>102</v>
      </c>
      <c r="W31" s="8" t="s">
        <v>103</v>
      </c>
    </row>
    <row r="32" spans="8:23" ht="23.25" customHeight="1" thickBot="1" thickTop="1">
      <c r="H32" s="357" t="s">
        <v>7</v>
      </c>
      <c r="I32" s="358"/>
      <c r="J32" s="359">
        <f>C16/J16</f>
        <v>1.2266666666666668</v>
      </c>
      <c r="K32" s="360">
        <f>D16/K16</f>
        <v>0.7050413844996237</v>
      </c>
      <c r="L32" s="360">
        <f>E16/L16</f>
        <v>0.877508854781582</v>
      </c>
      <c r="M32" s="686"/>
      <c r="N32" s="361">
        <f>G16/N16</f>
        <v>0.8601638910917262</v>
      </c>
      <c r="O32" s="361">
        <f>H16/O16</f>
        <v>1.0924663520363573</v>
      </c>
      <c r="P32" s="361">
        <f>I16/P16</f>
        <v>1.0000000000000002</v>
      </c>
      <c r="Q32" s="410">
        <f>C16/Q16</f>
        <v>0.769659788064696</v>
      </c>
      <c r="R32" s="362">
        <f>D16/R16</f>
        <v>0.9811518324607328</v>
      </c>
      <c r="S32" s="362">
        <f>E16/S16</f>
        <v>1.323686553873553</v>
      </c>
      <c r="T32" s="679"/>
      <c r="U32" s="363">
        <f>G16/U16</f>
        <v>0.8787469619227652</v>
      </c>
      <c r="V32" s="363">
        <f>H16/V16</f>
        <v>1.253258472027271</v>
      </c>
      <c r="W32" s="363">
        <f>I16/W16</f>
        <v>1.0936708860759494</v>
      </c>
    </row>
  </sheetData>
  <mergeCells count="19">
    <mergeCell ref="Q2:W2"/>
    <mergeCell ref="A3:B3"/>
    <mergeCell ref="Q3:W3"/>
    <mergeCell ref="J2:P2"/>
    <mergeCell ref="J3:P3"/>
    <mergeCell ref="C2:I2"/>
    <mergeCell ref="C3:I3"/>
    <mergeCell ref="Q4:W4"/>
    <mergeCell ref="A5:B5"/>
    <mergeCell ref="A15:B15"/>
    <mergeCell ref="Q19:W19"/>
    <mergeCell ref="J19:P19"/>
    <mergeCell ref="C4:I4"/>
    <mergeCell ref="J4:P4"/>
    <mergeCell ref="H31:I31"/>
    <mergeCell ref="H20:I20"/>
    <mergeCell ref="Q20:W20"/>
    <mergeCell ref="H21:I21"/>
    <mergeCell ref="J20:P20"/>
  </mergeCells>
  <printOptions/>
  <pageMargins left="0.35433070866141736" right="0.2755905511811024" top="0.5118110236220472" bottom="0.1968503937007874" header="0.5118110236220472" footer="0.35433070866141736"/>
  <pageSetup horizontalDpi="600" verticalDpi="600" orientation="landscape" paperSize="9" scale="70" r:id="rId2"/>
  <headerFooter alignWithMargins="0">
    <oddFooter>&amp;C&amp;P/&amp;N</oddFooter>
  </headerFooter>
  <ignoredErrors>
    <ignoredError sqref="D14:I15 P14:T17 J14:M17 W14:W17 Q6:T11 W6:W11" evalError="1"/>
    <ignoredError sqref="U12:V13 N14:O17 U6:V11 U14:V17 Q12:T13 W12:W13" evalError="1" formulaRange="1"/>
    <ignoredError sqref="X12:X13 U18:V18" formulaRange="1"/>
  </ignoredErrors>
  <drawing r:id="rId1"/>
</worksheet>
</file>

<file path=xl/worksheets/sheet8.xml><?xml version="1.0" encoding="utf-8"?>
<worksheet xmlns="http://schemas.openxmlformats.org/spreadsheetml/2006/main" xmlns:r="http://schemas.openxmlformats.org/officeDocument/2006/relationships">
  <dimension ref="A1:W33"/>
  <sheetViews>
    <sheetView zoomScale="60" zoomScaleNormal="60" workbookViewId="0" topLeftCell="A1">
      <selection activeCell="A13" sqref="A13"/>
    </sheetView>
  </sheetViews>
  <sheetFormatPr defaultColWidth="9.00390625" defaultRowHeight="13.5"/>
  <cols>
    <col min="1" max="1" width="8.625" style="39" customWidth="1"/>
    <col min="2" max="2" width="9.625" style="39" customWidth="1"/>
    <col min="3" max="9" width="8.625" style="39" customWidth="1"/>
    <col min="10" max="10" width="10.125" style="39" bestFit="1" customWidth="1"/>
    <col min="11" max="23" width="8.625" style="39" customWidth="1"/>
    <col min="24" max="16384" width="9.00390625" style="39" customWidth="1"/>
  </cols>
  <sheetData>
    <row r="1" spans="1:23" s="37" customFormat="1" ht="14.25" thickBot="1">
      <c r="A1" s="35"/>
      <c r="B1" s="35"/>
      <c r="C1" s="35"/>
      <c r="D1" s="35"/>
      <c r="E1" s="35"/>
      <c r="F1" s="35"/>
      <c r="G1" s="35"/>
      <c r="H1" s="35"/>
      <c r="I1" s="35"/>
      <c r="J1" s="35"/>
      <c r="K1" s="35"/>
      <c r="L1" s="35"/>
      <c r="M1" s="35"/>
      <c r="N1" s="35"/>
      <c r="O1" s="35"/>
      <c r="P1" s="35"/>
      <c r="Q1" s="35"/>
      <c r="R1" s="35"/>
      <c r="S1" s="35"/>
      <c r="T1" s="35"/>
      <c r="U1" s="35"/>
      <c r="V1" s="35"/>
      <c r="W1" s="36" t="s">
        <v>0</v>
      </c>
    </row>
    <row r="2" spans="1:23" ht="15.75">
      <c r="A2" s="15"/>
      <c r="B2" s="38"/>
      <c r="C2" s="1425" t="s">
        <v>108</v>
      </c>
      <c r="D2" s="1426"/>
      <c r="E2" s="1426"/>
      <c r="F2" s="1426"/>
      <c r="G2" s="1426"/>
      <c r="H2" s="1426"/>
      <c r="I2" s="1427"/>
      <c r="J2" s="1419" t="s">
        <v>108</v>
      </c>
      <c r="K2" s="1420"/>
      <c r="L2" s="1420"/>
      <c r="M2" s="1420"/>
      <c r="N2" s="1420"/>
      <c r="O2" s="1420"/>
      <c r="P2" s="1421"/>
      <c r="Q2" s="1413" t="s">
        <v>110</v>
      </c>
      <c r="R2" s="1413"/>
      <c r="S2" s="1413"/>
      <c r="T2" s="1413"/>
      <c r="U2" s="1413"/>
      <c r="V2" s="1413"/>
      <c r="W2" s="1414"/>
    </row>
    <row r="3" spans="1:23" ht="21" customHeight="1">
      <c r="A3" s="1415" t="s">
        <v>22</v>
      </c>
      <c r="B3" s="1416"/>
      <c r="C3" s="1405" t="s">
        <v>188</v>
      </c>
      <c r="D3" s="1406"/>
      <c r="E3" s="1406"/>
      <c r="F3" s="1406"/>
      <c r="G3" s="1406"/>
      <c r="H3" s="1406"/>
      <c r="I3" s="1407"/>
      <c r="J3" s="1422" t="s">
        <v>73</v>
      </c>
      <c r="K3" s="1423"/>
      <c r="L3" s="1423"/>
      <c r="M3" s="1423"/>
      <c r="N3" s="1423"/>
      <c r="O3" s="1423"/>
      <c r="P3" s="1424"/>
      <c r="Q3" s="1417" t="s">
        <v>1</v>
      </c>
      <c r="R3" s="1417"/>
      <c r="S3" s="1417"/>
      <c r="T3" s="1417"/>
      <c r="U3" s="1417"/>
      <c r="V3" s="1417"/>
      <c r="W3" s="1418"/>
    </row>
    <row r="4" spans="1:23" ht="21" customHeight="1" thickBot="1">
      <c r="A4" s="40"/>
      <c r="B4" s="41"/>
      <c r="C4" s="1405" t="s">
        <v>189</v>
      </c>
      <c r="D4" s="1406"/>
      <c r="E4" s="1406"/>
      <c r="F4" s="1406"/>
      <c r="G4" s="1406"/>
      <c r="H4" s="1406"/>
      <c r="I4" s="1407"/>
      <c r="J4" s="1430" t="s">
        <v>109</v>
      </c>
      <c r="K4" s="1431"/>
      <c r="L4" s="1431"/>
      <c r="M4" s="1431"/>
      <c r="N4" s="1423"/>
      <c r="O4" s="1423"/>
      <c r="P4" s="1432"/>
      <c r="Q4" s="1400"/>
      <c r="R4" s="1400"/>
      <c r="S4" s="1401"/>
      <c r="T4" s="1400"/>
      <c r="U4" s="1400"/>
      <c r="V4" s="1401"/>
      <c r="W4" s="1402"/>
    </row>
    <row r="5" spans="1:23" ht="15" thickBot="1">
      <c r="A5" s="1408" t="s">
        <v>13</v>
      </c>
      <c r="B5" s="1409"/>
      <c r="C5" s="229" t="s">
        <v>86</v>
      </c>
      <c r="D5" s="396" t="s">
        <v>104</v>
      </c>
      <c r="E5" s="364" t="s">
        <v>190</v>
      </c>
      <c r="F5" s="630" t="s">
        <v>74</v>
      </c>
      <c r="G5" s="231" t="s">
        <v>107</v>
      </c>
      <c r="H5" s="231" t="s">
        <v>89</v>
      </c>
      <c r="I5" s="232" t="s">
        <v>90</v>
      </c>
      <c r="J5" s="250" t="s">
        <v>79</v>
      </c>
      <c r="K5" s="156" t="s">
        <v>80</v>
      </c>
      <c r="L5" s="397" t="s">
        <v>81</v>
      </c>
      <c r="M5" s="156" t="s">
        <v>82</v>
      </c>
      <c r="N5" s="13" t="s">
        <v>83</v>
      </c>
      <c r="O5" s="13" t="s">
        <v>84</v>
      </c>
      <c r="P5" s="157" t="s">
        <v>85</v>
      </c>
      <c r="Q5" s="6" t="s">
        <v>46</v>
      </c>
      <c r="R5" s="2" t="s">
        <v>78</v>
      </c>
      <c r="S5" s="366" t="s">
        <v>48</v>
      </c>
      <c r="T5" s="7" t="s">
        <v>49</v>
      </c>
      <c r="U5" s="8" t="s">
        <v>47</v>
      </c>
      <c r="V5" s="8" t="s">
        <v>50</v>
      </c>
      <c r="W5" s="8" t="s">
        <v>51</v>
      </c>
    </row>
    <row r="6" spans="1:23" ht="23.25" customHeight="1" thickTop="1">
      <c r="A6" s="42" t="s">
        <v>14</v>
      </c>
      <c r="B6" s="43"/>
      <c r="C6" s="233">
        <v>34.906</v>
      </c>
      <c r="D6" s="642">
        <v>40.50954749</v>
      </c>
      <c r="E6" s="1208">
        <v>39.37192712</v>
      </c>
      <c r="F6" s="668"/>
      <c r="G6" s="234">
        <v>76</v>
      </c>
      <c r="H6" s="234">
        <f>I6-G6</f>
        <v>83.99626461</v>
      </c>
      <c r="I6" s="235">
        <v>159.99626461</v>
      </c>
      <c r="J6" s="813">
        <v>33.63049</v>
      </c>
      <c r="K6" s="368">
        <v>33.98472</v>
      </c>
      <c r="L6" s="372">
        <v>45.79369</v>
      </c>
      <c r="M6" s="814">
        <v>46.518789999999996</v>
      </c>
      <c r="N6" s="177">
        <v>67.61521</v>
      </c>
      <c r="O6" s="177">
        <v>92.31248</v>
      </c>
      <c r="P6" s="176">
        <v>159.92769</v>
      </c>
      <c r="Q6" s="815">
        <v>37.17</v>
      </c>
      <c r="R6" s="816">
        <v>36.51</v>
      </c>
      <c r="S6" s="817">
        <v>33.3</v>
      </c>
      <c r="T6" s="818">
        <v>41.46570568</v>
      </c>
      <c r="U6" s="819">
        <f>SUM(Q6:R6)</f>
        <v>73.68</v>
      </c>
      <c r="V6" s="819">
        <f>SUM(S6:T6)</f>
        <v>74.76570568</v>
      </c>
      <c r="W6" s="820">
        <v>149</v>
      </c>
    </row>
    <row r="7" spans="1:23" ht="23.25" customHeight="1" thickBot="1">
      <c r="A7" s="47" t="s">
        <v>15</v>
      </c>
      <c r="B7" s="48"/>
      <c r="C7" s="236">
        <v>6</v>
      </c>
      <c r="D7" s="643">
        <v>-5.060804800200001</v>
      </c>
      <c r="E7" s="1209">
        <v>0.5512112099333021</v>
      </c>
      <c r="F7" s="669"/>
      <c r="G7" s="237">
        <v>0</v>
      </c>
      <c r="H7" s="237">
        <f aca="true" t="shared" si="0" ref="H7:H13">I7-G7</f>
        <v>5.000406409733301</v>
      </c>
      <c r="I7" s="238">
        <v>5.000406409733301</v>
      </c>
      <c r="J7" s="821">
        <v>-0.10385000000000005</v>
      </c>
      <c r="K7" s="369">
        <v>0.59615</v>
      </c>
      <c r="L7" s="373">
        <v>4.31726</v>
      </c>
      <c r="M7" s="822">
        <v>0.1861500000000001</v>
      </c>
      <c r="N7" s="179">
        <v>0.4922999999999999</v>
      </c>
      <c r="O7" s="179">
        <v>4.50341</v>
      </c>
      <c r="P7" s="178">
        <v>4.99571</v>
      </c>
      <c r="Q7" s="823">
        <v>0.2</v>
      </c>
      <c r="R7" s="823">
        <v>0.4</v>
      </c>
      <c r="S7" s="825">
        <v>2.72</v>
      </c>
      <c r="T7" s="826">
        <v>-2.207057101100012</v>
      </c>
      <c r="U7" s="823">
        <f aca="true" t="shared" si="1" ref="U7:U13">SUM(Q7:R7)</f>
        <v>0.6000000000000001</v>
      </c>
      <c r="V7" s="827">
        <f aca="true" t="shared" si="2" ref="V7:V13">SUM(S7:T7)</f>
        <v>0.512942898899988</v>
      </c>
      <c r="W7" s="828">
        <f aca="true" t="shared" si="3" ref="W7:W13">SUM(U7:V7)</f>
        <v>1.112942898899988</v>
      </c>
    </row>
    <row r="8" spans="1:23" ht="23.25" customHeight="1" thickTop="1">
      <c r="A8" s="52"/>
      <c r="B8" s="53" t="s">
        <v>16</v>
      </c>
      <c r="C8" s="233">
        <v>2.14</v>
      </c>
      <c r="D8" s="642">
        <v>-2.14</v>
      </c>
      <c r="E8" s="1210">
        <v>0</v>
      </c>
      <c r="F8" s="668"/>
      <c r="G8" s="234">
        <v>0</v>
      </c>
      <c r="H8" s="234">
        <f t="shared" si="0"/>
        <v>0.8</v>
      </c>
      <c r="I8" s="235">
        <v>0.8</v>
      </c>
      <c r="J8" s="813">
        <v>-0.8438500000000001</v>
      </c>
      <c r="K8" s="368">
        <v>-0.29385000000000006</v>
      </c>
      <c r="L8" s="372">
        <v>3.32726</v>
      </c>
      <c r="M8" s="814">
        <v>-1.1538499999999998</v>
      </c>
      <c r="N8" s="177">
        <v>-1.1377000000000002</v>
      </c>
      <c r="O8" s="177">
        <v>2.17341</v>
      </c>
      <c r="P8" s="176">
        <v>1.03571</v>
      </c>
      <c r="Q8" s="815">
        <v>0.01</v>
      </c>
      <c r="R8" s="815">
        <v>-0.01</v>
      </c>
      <c r="S8" s="817">
        <v>0</v>
      </c>
      <c r="T8" s="818">
        <v>0</v>
      </c>
      <c r="U8" s="815">
        <f t="shared" si="1"/>
        <v>0</v>
      </c>
      <c r="V8" s="819">
        <f t="shared" si="2"/>
        <v>0</v>
      </c>
      <c r="W8" s="820">
        <f t="shared" si="3"/>
        <v>0</v>
      </c>
    </row>
    <row r="9" spans="1:23" ht="23.25" customHeight="1">
      <c r="A9" s="57"/>
      <c r="B9" s="58" t="s">
        <v>17</v>
      </c>
      <c r="C9" s="233">
        <v>1.95</v>
      </c>
      <c r="D9" s="642">
        <v>-1.907102124</v>
      </c>
      <c r="E9" s="1210">
        <v>0.1430774033999999</v>
      </c>
      <c r="F9" s="668"/>
      <c r="G9" s="234">
        <v>0.04289787600000011</v>
      </c>
      <c r="H9" s="234">
        <f t="shared" si="0"/>
        <v>0.1430774033999999</v>
      </c>
      <c r="I9" s="235">
        <v>0.1859752794</v>
      </c>
      <c r="J9" s="813">
        <v>0</v>
      </c>
      <c r="K9" s="368">
        <v>0</v>
      </c>
      <c r="L9" s="372">
        <v>0</v>
      </c>
      <c r="M9" s="814">
        <v>0</v>
      </c>
      <c r="N9" s="177">
        <v>0</v>
      </c>
      <c r="O9" s="177">
        <v>0</v>
      </c>
      <c r="P9" s="176">
        <v>0</v>
      </c>
      <c r="Q9" s="815">
        <v>0.04</v>
      </c>
      <c r="R9" s="815">
        <v>-0.01</v>
      </c>
      <c r="S9" s="817">
        <v>0.06</v>
      </c>
      <c r="T9" s="818">
        <v>-0.10935572860004042</v>
      </c>
      <c r="U9" s="815">
        <f t="shared" si="1"/>
        <v>0.03</v>
      </c>
      <c r="V9" s="819">
        <f t="shared" si="2"/>
        <v>-0.04935572860004042</v>
      </c>
      <c r="W9" s="820">
        <f t="shared" si="3"/>
        <v>-0.019355728600040423</v>
      </c>
    </row>
    <row r="10" spans="1:23" ht="23.25" customHeight="1">
      <c r="A10" s="59"/>
      <c r="B10" s="58" t="s">
        <v>25</v>
      </c>
      <c r="C10" s="233">
        <v>3.14</v>
      </c>
      <c r="D10" s="642">
        <v>-3.14</v>
      </c>
      <c r="E10" s="1210">
        <v>0</v>
      </c>
      <c r="F10" s="668"/>
      <c r="G10" s="234">
        <v>0</v>
      </c>
      <c r="H10" s="234">
        <f t="shared" si="0"/>
        <v>0</v>
      </c>
      <c r="I10" s="235">
        <v>0</v>
      </c>
      <c r="J10" s="813">
        <v>0</v>
      </c>
      <c r="K10" s="368">
        <v>0</v>
      </c>
      <c r="L10" s="372">
        <v>0</v>
      </c>
      <c r="M10" s="814">
        <v>0</v>
      </c>
      <c r="N10" s="177">
        <v>0</v>
      </c>
      <c r="O10" s="177">
        <v>0</v>
      </c>
      <c r="P10" s="176">
        <v>0</v>
      </c>
      <c r="Q10" s="815">
        <v>0</v>
      </c>
      <c r="R10" s="815">
        <v>0.08</v>
      </c>
      <c r="S10" s="817">
        <v>-0.07</v>
      </c>
      <c r="T10" s="818">
        <v>-0.30380615799997</v>
      </c>
      <c r="U10" s="815">
        <f t="shared" si="1"/>
        <v>0.08</v>
      </c>
      <c r="V10" s="819">
        <f t="shared" si="2"/>
        <v>-0.37380615799997</v>
      </c>
      <c r="W10" s="820">
        <f t="shared" si="3"/>
        <v>-0.29380615799997</v>
      </c>
    </row>
    <row r="11" spans="1:23" ht="23.25" customHeight="1">
      <c r="A11" s="40"/>
      <c r="B11" s="60" t="s">
        <v>18</v>
      </c>
      <c r="C11" s="239">
        <v>-1.621</v>
      </c>
      <c r="D11" s="644">
        <v>1.8296068437999997</v>
      </c>
      <c r="E11" s="1211">
        <v>0.03527240540000218</v>
      </c>
      <c r="F11" s="670"/>
      <c r="G11" s="240">
        <v>0.2086068437999998</v>
      </c>
      <c r="H11" s="240">
        <f t="shared" si="0"/>
        <v>2.1452724054000023</v>
      </c>
      <c r="I11" s="241">
        <v>2.353879249200002</v>
      </c>
      <c r="J11" s="829">
        <v>0.18</v>
      </c>
      <c r="K11" s="370">
        <v>0.21</v>
      </c>
      <c r="L11" s="374">
        <v>0.24</v>
      </c>
      <c r="M11" s="830">
        <v>0.33</v>
      </c>
      <c r="N11" s="181">
        <v>0.39</v>
      </c>
      <c r="O11" s="181">
        <v>0.57</v>
      </c>
      <c r="P11" s="180">
        <v>0.96</v>
      </c>
      <c r="Q11" s="831">
        <v>0.15</v>
      </c>
      <c r="R11" s="831">
        <v>-0.04</v>
      </c>
      <c r="S11" s="833">
        <v>2.35</v>
      </c>
      <c r="T11" s="834">
        <v>-2.2156789244999997</v>
      </c>
      <c r="U11" s="831">
        <f t="shared" si="1"/>
        <v>0.10999999999999999</v>
      </c>
      <c r="V11" s="835">
        <f t="shared" si="2"/>
        <v>0.1343210755000004</v>
      </c>
      <c r="W11" s="836">
        <f t="shared" si="3"/>
        <v>0.24432107550000037</v>
      </c>
    </row>
    <row r="12" spans="1:23" ht="23.25" customHeight="1" thickBot="1">
      <c r="A12" s="61"/>
      <c r="B12" s="62" t="s">
        <v>19</v>
      </c>
      <c r="C12" s="236">
        <v>0.391</v>
      </c>
      <c r="D12" s="643">
        <v>0.29669048</v>
      </c>
      <c r="E12" s="1209">
        <v>0.3728614011333001</v>
      </c>
      <c r="F12" s="669"/>
      <c r="G12" s="237">
        <v>0.68769048</v>
      </c>
      <c r="H12" s="237">
        <f t="shared" si="0"/>
        <v>0.9728614011333002</v>
      </c>
      <c r="I12" s="238">
        <v>1.6605518811333002</v>
      </c>
      <c r="J12" s="821">
        <v>0.56</v>
      </c>
      <c r="K12" s="369">
        <v>0.68</v>
      </c>
      <c r="L12" s="373">
        <v>0.75</v>
      </c>
      <c r="M12" s="822">
        <v>1.01</v>
      </c>
      <c r="N12" s="179">
        <v>1.24</v>
      </c>
      <c r="O12" s="179">
        <v>1.76</v>
      </c>
      <c r="P12" s="178">
        <v>3</v>
      </c>
      <c r="Q12" s="823">
        <v>0</v>
      </c>
      <c r="R12" s="823">
        <v>0.38</v>
      </c>
      <c r="S12" s="825">
        <v>0.38</v>
      </c>
      <c r="T12" s="826">
        <v>0.4217837099999979</v>
      </c>
      <c r="U12" s="823">
        <f t="shared" si="1"/>
        <v>0.38</v>
      </c>
      <c r="V12" s="827">
        <f t="shared" si="2"/>
        <v>0.8017837099999979</v>
      </c>
      <c r="W12" s="828">
        <f t="shared" si="3"/>
        <v>1.181783709999998</v>
      </c>
    </row>
    <row r="13" spans="1:23" ht="23.25" customHeight="1" thickBot="1" thickTop="1">
      <c r="A13" s="66" t="s">
        <v>20</v>
      </c>
      <c r="B13" s="67"/>
      <c r="C13" s="242">
        <v>40.906</v>
      </c>
      <c r="D13" s="367">
        <v>35.4487426898</v>
      </c>
      <c r="E13" s="1212">
        <v>39.9231383299333</v>
      </c>
      <c r="F13" s="671"/>
      <c r="G13" s="243">
        <v>76</v>
      </c>
      <c r="H13" s="243">
        <f t="shared" si="0"/>
        <v>88.99667101973333</v>
      </c>
      <c r="I13" s="244">
        <v>164.99667101973333</v>
      </c>
      <c r="J13" s="837">
        <v>33.52664</v>
      </c>
      <c r="K13" s="371">
        <v>34.58087</v>
      </c>
      <c r="L13" s="375">
        <v>50.110949999999995</v>
      </c>
      <c r="M13" s="838">
        <v>46.70493999999999</v>
      </c>
      <c r="N13" s="183">
        <v>68.10751</v>
      </c>
      <c r="O13" s="183">
        <v>96.81589</v>
      </c>
      <c r="P13" s="182">
        <v>164.92340000000002</v>
      </c>
      <c r="Q13" s="839">
        <v>37.37</v>
      </c>
      <c r="R13" s="855">
        <v>36.91</v>
      </c>
      <c r="S13" s="841">
        <v>36.02</v>
      </c>
      <c r="T13" s="842">
        <v>39.25864857889999</v>
      </c>
      <c r="U13" s="843">
        <f t="shared" si="1"/>
        <v>74.28</v>
      </c>
      <c r="V13" s="843">
        <f t="shared" si="2"/>
        <v>75.27864857889999</v>
      </c>
      <c r="W13" s="844">
        <f t="shared" si="3"/>
        <v>149.55864857889998</v>
      </c>
    </row>
    <row r="14" spans="1:23" ht="13.5" customHeight="1" thickBot="1">
      <c r="A14" s="341"/>
      <c r="B14" s="341"/>
      <c r="C14" s="342"/>
      <c r="D14" s="342"/>
      <c r="E14" s="342"/>
      <c r="F14" s="342"/>
      <c r="G14" s="342"/>
      <c r="H14" s="342"/>
      <c r="I14" s="342"/>
      <c r="J14" s="341"/>
      <c r="K14" s="341"/>
      <c r="L14" s="341"/>
      <c r="M14" s="341"/>
      <c r="N14" s="341"/>
      <c r="O14" s="341"/>
      <c r="P14" s="341"/>
      <c r="Q14" s="343"/>
      <c r="R14" s="343"/>
      <c r="S14" s="343"/>
      <c r="T14" s="343"/>
      <c r="U14" s="343"/>
      <c r="V14" s="343"/>
      <c r="W14" s="343"/>
    </row>
    <row r="15" spans="1:23" ht="23.25" customHeight="1" thickBot="1">
      <c r="A15" s="1436" t="s">
        <v>21</v>
      </c>
      <c r="B15" s="1438"/>
      <c r="C15" s="229" t="s">
        <v>86</v>
      </c>
      <c r="D15" s="396" t="s">
        <v>104</v>
      </c>
      <c r="E15" s="585" t="s">
        <v>88</v>
      </c>
      <c r="F15" s="232" t="s">
        <v>74</v>
      </c>
      <c r="G15" s="231" t="s">
        <v>107</v>
      </c>
      <c r="H15" s="231" t="s">
        <v>89</v>
      </c>
      <c r="I15" s="232" t="s">
        <v>90</v>
      </c>
      <c r="J15" s="175" t="s">
        <v>79</v>
      </c>
      <c r="K15" s="14" t="s">
        <v>80</v>
      </c>
      <c r="L15" s="378" t="s">
        <v>81</v>
      </c>
      <c r="M15" s="157" t="s">
        <v>82</v>
      </c>
      <c r="N15" s="13" t="s">
        <v>83</v>
      </c>
      <c r="O15" s="13" t="s">
        <v>84</v>
      </c>
      <c r="P15" s="157" t="s">
        <v>85</v>
      </c>
      <c r="Q15" s="6" t="s">
        <v>46</v>
      </c>
      <c r="R15" s="2" t="s">
        <v>78</v>
      </c>
      <c r="S15" s="366" t="s">
        <v>48</v>
      </c>
      <c r="T15" s="7" t="s">
        <v>49</v>
      </c>
      <c r="U15" s="8" t="s">
        <v>47</v>
      </c>
      <c r="V15" s="8" t="s">
        <v>50</v>
      </c>
      <c r="W15" s="8" t="s">
        <v>51</v>
      </c>
    </row>
    <row r="16" spans="1:23" ht="23.25" customHeight="1" thickTop="1">
      <c r="A16" s="73" t="s">
        <v>7</v>
      </c>
      <c r="B16" s="589"/>
      <c r="C16" s="245">
        <v>0.96</v>
      </c>
      <c r="D16" s="645">
        <v>0.86</v>
      </c>
      <c r="E16" s="1213">
        <v>-1.33</v>
      </c>
      <c r="F16" s="702"/>
      <c r="G16" s="598">
        <v>1.82</v>
      </c>
      <c r="H16" s="598">
        <f>I16-G16</f>
        <v>-0.8700000000000001</v>
      </c>
      <c r="I16" s="898">
        <v>0.95</v>
      </c>
      <c r="J16" s="864">
        <v>-3.96</v>
      </c>
      <c r="K16" s="376">
        <v>-0.68</v>
      </c>
      <c r="L16" s="379">
        <v>-2.33</v>
      </c>
      <c r="M16" s="847">
        <v>1.46</v>
      </c>
      <c r="N16" s="204">
        <v>-4.64</v>
      </c>
      <c r="O16" s="204">
        <v>-0.87</v>
      </c>
      <c r="P16" s="205">
        <v>-5.51</v>
      </c>
      <c r="Q16" s="848">
        <v>0.77</v>
      </c>
      <c r="R16" s="849">
        <v>6.97</v>
      </c>
      <c r="S16" s="850">
        <v>-0.99</v>
      </c>
      <c r="T16" s="851">
        <v>-2.44</v>
      </c>
      <c r="U16" s="852">
        <v>7.74</v>
      </c>
      <c r="V16" s="852">
        <v>-3.43</v>
      </c>
      <c r="W16" s="853">
        <v>4.31</v>
      </c>
    </row>
    <row r="17" spans="1:23" ht="23.25" customHeight="1" thickBot="1">
      <c r="A17" s="590" t="s">
        <v>39</v>
      </c>
      <c r="B17" s="591"/>
      <c r="C17" s="586">
        <f>C16/C13</f>
        <v>0.023468439837676623</v>
      </c>
      <c r="D17" s="632">
        <f>D16/D13</f>
        <v>0.024260380897725208</v>
      </c>
      <c r="E17" s="1214">
        <f>E16/E13</f>
        <v>-0.033314014269334176</v>
      </c>
      <c r="F17" s="703"/>
      <c r="G17" s="575">
        <f>G16/G13</f>
        <v>0.023947368421052634</v>
      </c>
      <c r="H17" s="899" t="s">
        <v>148</v>
      </c>
      <c r="I17" s="900">
        <f>I16/I13</f>
        <v>0.005757691922683589</v>
      </c>
      <c r="J17" s="597" t="s">
        <v>132</v>
      </c>
      <c r="K17" s="577" t="s">
        <v>105</v>
      </c>
      <c r="L17" s="577" t="s">
        <v>133</v>
      </c>
      <c r="M17" s="578">
        <f>M16/M13</f>
        <v>0.031260076557212156</v>
      </c>
      <c r="N17" s="485" t="s">
        <v>134</v>
      </c>
      <c r="O17" s="485" t="s">
        <v>135</v>
      </c>
      <c r="P17" s="486" t="s">
        <v>77</v>
      </c>
      <c r="Q17" s="297">
        <f>Q16/Q13</f>
        <v>0.020604763179020606</v>
      </c>
      <c r="R17" s="150">
        <f>R16/R13</f>
        <v>0.18883771335681387</v>
      </c>
      <c r="S17" s="484" t="s">
        <v>77</v>
      </c>
      <c r="T17" s="416" t="s">
        <v>77</v>
      </c>
      <c r="U17" s="418">
        <f>U16/U13</f>
        <v>0.10420032310177706</v>
      </c>
      <c r="V17" s="419" t="s">
        <v>136</v>
      </c>
      <c r="W17" s="419">
        <f>W16/W13</f>
        <v>0.02881812613950072</v>
      </c>
    </row>
    <row r="18" spans="17:23" ht="17.25" customHeight="1">
      <c r="Q18" s="337" t="s">
        <v>147</v>
      </c>
      <c r="R18" s="337"/>
      <c r="S18" s="337"/>
      <c r="T18" s="337"/>
      <c r="U18" s="337"/>
      <c r="V18" s="337"/>
      <c r="W18" s="887"/>
    </row>
    <row r="19" spans="17:23" ht="17.25" customHeight="1" thickBot="1">
      <c r="Q19" s="172"/>
      <c r="R19" s="172"/>
      <c r="S19" s="172"/>
      <c r="T19" s="172"/>
      <c r="U19" s="172"/>
      <c r="V19" s="172"/>
      <c r="W19" s="866" t="s">
        <v>23</v>
      </c>
    </row>
    <row r="20" spans="8:23" ht="23.25" customHeight="1">
      <c r="H20" s="76"/>
      <c r="I20" s="77"/>
      <c r="J20" s="1398" t="s">
        <v>191</v>
      </c>
      <c r="K20" s="1428"/>
      <c r="L20" s="1428"/>
      <c r="M20" s="1428"/>
      <c r="N20" s="1428"/>
      <c r="O20" s="1428"/>
      <c r="P20" s="1429"/>
      <c r="Q20" s="1403" t="s">
        <v>192</v>
      </c>
      <c r="R20" s="1403"/>
      <c r="S20" s="1403"/>
      <c r="T20" s="1403"/>
      <c r="U20" s="1403"/>
      <c r="V20" s="1403"/>
      <c r="W20" s="1402"/>
    </row>
    <row r="21" spans="8:23" ht="23.25" customHeight="1" thickBot="1">
      <c r="H21" s="1415" t="str">
        <f>A3</f>
        <v>その他</v>
      </c>
      <c r="I21" s="1440"/>
      <c r="J21" s="1410"/>
      <c r="K21" s="1411"/>
      <c r="L21" s="1411"/>
      <c r="M21" s="1411"/>
      <c r="N21" s="1411"/>
      <c r="O21" s="1411"/>
      <c r="P21" s="1399"/>
      <c r="Q21" s="1404"/>
      <c r="R21" s="1404"/>
      <c r="S21" s="1417"/>
      <c r="T21" s="1404"/>
      <c r="U21" s="1404"/>
      <c r="V21" s="1417"/>
      <c r="W21" s="1418"/>
    </row>
    <row r="22" spans="4:23" ht="23.25" customHeight="1" thickBot="1">
      <c r="D22" s="932"/>
      <c r="H22" s="1408" t="s">
        <v>13</v>
      </c>
      <c r="I22" s="1435"/>
      <c r="J22" s="250" t="s">
        <v>91</v>
      </c>
      <c r="K22" s="156" t="s">
        <v>92</v>
      </c>
      <c r="L22" s="397" t="s">
        <v>93</v>
      </c>
      <c r="M22" s="156" t="s">
        <v>94</v>
      </c>
      <c r="N22" s="13" t="s">
        <v>95</v>
      </c>
      <c r="O22" s="13" t="s">
        <v>96</v>
      </c>
      <c r="P22" s="157" t="s">
        <v>97</v>
      </c>
      <c r="Q22" s="6" t="s">
        <v>98</v>
      </c>
      <c r="R22" s="2" t="s">
        <v>92</v>
      </c>
      <c r="S22" s="366" t="s">
        <v>99</v>
      </c>
      <c r="T22" s="7" t="s">
        <v>100</v>
      </c>
      <c r="U22" s="8" t="s">
        <v>101</v>
      </c>
      <c r="V22" s="8" t="s">
        <v>102</v>
      </c>
      <c r="W22" s="8" t="s">
        <v>103</v>
      </c>
    </row>
    <row r="23" spans="8:23" ht="23.25" customHeight="1" thickTop="1">
      <c r="H23" s="42" t="s">
        <v>14</v>
      </c>
      <c r="I23" s="78"/>
      <c r="J23" s="251">
        <f>C6/J6</f>
        <v>1.0379271904750718</v>
      </c>
      <c r="K23" s="252">
        <f>D6/K6</f>
        <v>1.1919929747839617</v>
      </c>
      <c r="L23" s="971">
        <f aca="true" t="shared" si="4" ref="L23:L30">E6/L6</f>
        <v>0.8597675164416758</v>
      </c>
      <c r="M23" s="663"/>
      <c r="N23" s="253">
        <v>1.115</v>
      </c>
      <c r="O23" s="253">
        <v>0.916</v>
      </c>
      <c r="P23" s="253">
        <f>I6/P6</f>
        <v>1.0004287850965645</v>
      </c>
      <c r="Q23" s="79">
        <f>C6/Q6</f>
        <v>0.9390906645143933</v>
      </c>
      <c r="R23" s="80">
        <f>D6/R6</f>
        <v>1.1095466307860862</v>
      </c>
      <c r="S23" s="1218">
        <f>E6/S6</f>
        <v>1.182340153753754</v>
      </c>
      <c r="T23" s="663"/>
      <c r="U23" s="81">
        <v>1.024</v>
      </c>
      <c r="V23" s="81">
        <v>1.131</v>
      </c>
      <c r="W23" s="81">
        <v>1.0778099903738487</v>
      </c>
    </row>
    <row r="24" spans="8:23" ht="23.25" customHeight="1" thickBot="1">
      <c r="H24" s="47" t="s">
        <v>15</v>
      </c>
      <c r="I24" s="82"/>
      <c r="J24" s="254" t="s">
        <v>140</v>
      </c>
      <c r="K24" s="255" t="s">
        <v>140</v>
      </c>
      <c r="L24" s="1215">
        <f t="shared" si="4"/>
        <v>0.1276761672758421</v>
      </c>
      <c r="M24" s="674"/>
      <c r="N24" s="256">
        <v>1.9077700585009123</v>
      </c>
      <c r="O24" s="256">
        <v>0.902</v>
      </c>
      <c r="P24" s="256">
        <f>I7/P7</f>
        <v>1.0009400885426298</v>
      </c>
      <c r="Q24" s="83" t="s">
        <v>77</v>
      </c>
      <c r="R24" s="84" t="s">
        <v>143</v>
      </c>
      <c r="S24" s="1219">
        <f>E7/S7</f>
        <v>0.20265118012253752</v>
      </c>
      <c r="T24" s="674"/>
      <c r="U24" s="85">
        <v>1.565</v>
      </c>
      <c r="V24" s="85">
        <v>7.917</v>
      </c>
      <c r="W24" s="85">
        <v>4.545</v>
      </c>
    </row>
    <row r="25" spans="8:23" ht="23.25" customHeight="1" thickTop="1">
      <c r="H25" s="52"/>
      <c r="I25" s="86" t="s">
        <v>16</v>
      </c>
      <c r="J25" s="257" t="s">
        <v>140</v>
      </c>
      <c r="K25" s="258">
        <v>7.282627190743575</v>
      </c>
      <c r="L25" s="381">
        <f t="shared" si="4"/>
        <v>0</v>
      </c>
      <c r="M25" s="665"/>
      <c r="N25" s="259" t="s">
        <v>77</v>
      </c>
      <c r="O25" s="259">
        <f>H8/O8</f>
        <v>0.36808517490947407</v>
      </c>
      <c r="P25" s="259">
        <f>I8/P8</f>
        <v>0.77241698931168</v>
      </c>
      <c r="Q25" s="87" t="s">
        <v>77</v>
      </c>
      <c r="R25" s="88" t="s">
        <v>143</v>
      </c>
      <c r="S25" s="974" t="s">
        <v>148</v>
      </c>
      <c r="T25" s="665"/>
      <c r="U25" s="89" t="s">
        <v>144</v>
      </c>
      <c r="V25" s="89" t="s">
        <v>143</v>
      </c>
      <c r="W25" s="89" t="s">
        <v>143</v>
      </c>
    </row>
    <row r="26" spans="8:23" ht="23.25" customHeight="1">
      <c r="H26" s="57"/>
      <c r="I26" s="90" t="s">
        <v>17</v>
      </c>
      <c r="J26" s="257" t="s">
        <v>77</v>
      </c>
      <c r="K26" s="258" t="s">
        <v>77</v>
      </c>
      <c r="L26" s="381" t="e">
        <f t="shared" si="4"/>
        <v>#DIV/0!</v>
      </c>
      <c r="M26" s="665"/>
      <c r="N26" s="259" t="s">
        <v>77</v>
      </c>
      <c r="O26" s="259" t="s">
        <v>77</v>
      </c>
      <c r="P26" s="259" t="s">
        <v>77</v>
      </c>
      <c r="Q26" s="87" t="s">
        <v>77</v>
      </c>
      <c r="R26" s="88" t="s">
        <v>143</v>
      </c>
      <c r="S26" s="974">
        <f>E9/S9</f>
        <v>2.384623389999998</v>
      </c>
      <c r="T26" s="665"/>
      <c r="U26" s="89">
        <f>G9/U9</f>
        <v>1.429929200000004</v>
      </c>
      <c r="V26" s="89" t="s">
        <v>143</v>
      </c>
      <c r="W26" s="89" t="s">
        <v>143</v>
      </c>
    </row>
    <row r="27" spans="8:23" ht="23.25" customHeight="1">
      <c r="H27" s="59"/>
      <c r="I27" s="90" t="s">
        <v>25</v>
      </c>
      <c r="J27" s="257" t="s">
        <v>77</v>
      </c>
      <c r="K27" s="258" t="s">
        <v>142</v>
      </c>
      <c r="L27" s="381" t="e">
        <f t="shared" si="4"/>
        <v>#DIV/0!</v>
      </c>
      <c r="M27" s="665"/>
      <c r="N27" s="259" t="s">
        <v>77</v>
      </c>
      <c r="O27" s="259" t="s">
        <v>136</v>
      </c>
      <c r="P27" s="259" t="s">
        <v>77</v>
      </c>
      <c r="Q27" s="87" t="s">
        <v>77</v>
      </c>
      <c r="R27" s="88" t="s">
        <v>143</v>
      </c>
      <c r="S27" s="974">
        <f>E10/S10</f>
        <v>0</v>
      </c>
      <c r="T27" s="665"/>
      <c r="U27" s="89" t="s">
        <v>145</v>
      </c>
      <c r="V27" s="89" t="s">
        <v>146</v>
      </c>
      <c r="W27" s="89" t="s">
        <v>143</v>
      </c>
    </row>
    <row r="28" spans="8:23" ht="23.25" customHeight="1">
      <c r="H28" s="40"/>
      <c r="I28" s="91" t="s">
        <v>18</v>
      </c>
      <c r="J28" s="257" t="s">
        <v>132</v>
      </c>
      <c r="K28" s="258">
        <f>D11/K11</f>
        <v>8.71241354190476</v>
      </c>
      <c r="L28" s="381">
        <f t="shared" si="4"/>
        <v>0.14696835583334242</v>
      </c>
      <c r="M28" s="665"/>
      <c r="N28" s="259">
        <f aca="true" t="shared" si="5" ref="N28:P29">G11/N11</f>
        <v>0.5348893430769226</v>
      </c>
      <c r="O28" s="259">
        <f t="shared" si="5"/>
        <v>3.763635798947373</v>
      </c>
      <c r="P28" s="259">
        <f t="shared" si="5"/>
        <v>2.4519575512500023</v>
      </c>
      <c r="Q28" s="87" t="s">
        <v>77</v>
      </c>
      <c r="R28" s="88" t="s">
        <v>143</v>
      </c>
      <c r="S28" s="974">
        <f>E11/S11</f>
        <v>0.015009534212766884</v>
      </c>
      <c r="T28" s="665"/>
      <c r="U28" s="89">
        <f aca="true" t="shared" si="6" ref="U28:W29">G11/U11</f>
        <v>1.8964258527272713</v>
      </c>
      <c r="V28" s="89">
        <f t="shared" si="6"/>
        <v>15.971227131813698</v>
      </c>
      <c r="W28" s="89">
        <f t="shared" si="6"/>
        <v>9.634368399790375</v>
      </c>
    </row>
    <row r="29" spans="8:23" ht="23.25" customHeight="1" thickBot="1">
      <c r="H29" s="61"/>
      <c r="I29" s="92" t="s">
        <v>19</v>
      </c>
      <c r="J29" s="261">
        <f>C12/J12</f>
        <v>0.6982142857142857</v>
      </c>
      <c r="K29" s="262">
        <f>D12/K12</f>
        <v>0.43630952941176465</v>
      </c>
      <c r="L29" s="1216">
        <f t="shared" si="4"/>
        <v>0.4971485348444001</v>
      </c>
      <c r="M29" s="675"/>
      <c r="N29" s="263">
        <f t="shared" si="5"/>
        <v>0.5545890967741935</v>
      </c>
      <c r="O29" s="263">
        <f t="shared" si="5"/>
        <v>0.5527621597348297</v>
      </c>
      <c r="P29" s="263">
        <f t="shared" si="5"/>
        <v>0.5535172937111</v>
      </c>
      <c r="Q29" s="83" t="s">
        <v>77</v>
      </c>
      <c r="R29" s="84">
        <f>D12/R12</f>
        <v>0.7807644210526316</v>
      </c>
      <c r="S29" s="1220">
        <f>E12/S12</f>
        <v>0.9812142135086844</v>
      </c>
      <c r="T29" s="675"/>
      <c r="U29" s="85">
        <f t="shared" si="6"/>
        <v>1.8097117894736843</v>
      </c>
      <c r="V29" s="85">
        <f t="shared" si="6"/>
        <v>1.2133713731017344</v>
      </c>
      <c r="W29" s="85">
        <f t="shared" si="6"/>
        <v>1.4051233462452306</v>
      </c>
    </row>
    <row r="30" spans="8:23" ht="23.25" customHeight="1" thickBot="1" thickTop="1">
      <c r="H30" s="66" t="s">
        <v>20</v>
      </c>
      <c r="I30" s="75"/>
      <c r="J30" s="264">
        <f>C13/J13</f>
        <v>1.2201043707332437</v>
      </c>
      <c r="K30" s="265">
        <f>D13/K13</f>
        <v>1.0250969015470115</v>
      </c>
      <c r="L30" s="1217">
        <f t="shared" si="4"/>
        <v>0.7966949006142032</v>
      </c>
      <c r="M30" s="676"/>
      <c r="N30" s="266">
        <v>1.121</v>
      </c>
      <c r="O30" s="266">
        <v>0.916</v>
      </c>
      <c r="P30" s="266">
        <f>I13/P13</f>
        <v>1.000444273036654</v>
      </c>
      <c r="Q30" s="96">
        <f>C13/Q13</f>
        <v>1.0946213540272947</v>
      </c>
      <c r="R30" s="97">
        <f>D13/R13</f>
        <v>0.9604102598157681</v>
      </c>
      <c r="S30" s="1221">
        <f>E13/S13</f>
        <v>1.108360308993151</v>
      </c>
      <c r="T30" s="676"/>
      <c r="U30" s="98">
        <v>1.028</v>
      </c>
      <c r="V30" s="98">
        <v>1.178</v>
      </c>
      <c r="W30" s="98">
        <f>I13/W13</f>
        <v>1.103223869615865</v>
      </c>
    </row>
    <row r="31" spans="8:23" ht="9.75" customHeight="1" thickBot="1">
      <c r="H31" s="71"/>
      <c r="I31" s="71"/>
      <c r="J31" s="267"/>
      <c r="K31" s="267"/>
      <c r="L31" s="267"/>
      <c r="M31" s="267"/>
      <c r="N31" s="267"/>
      <c r="O31" s="267"/>
      <c r="P31" s="267"/>
      <c r="Q31" s="12"/>
      <c r="R31" s="12"/>
      <c r="S31" s="12"/>
      <c r="T31" s="12"/>
      <c r="U31" s="12"/>
      <c r="V31" s="12"/>
      <c r="W31" s="12"/>
    </row>
    <row r="32" spans="8:23" ht="23.25" customHeight="1" thickBot="1">
      <c r="H32" s="1436" t="s">
        <v>21</v>
      </c>
      <c r="I32" s="1437"/>
      <c r="J32" s="175" t="s">
        <v>91</v>
      </c>
      <c r="K32" s="14" t="s">
        <v>92</v>
      </c>
      <c r="L32" s="378" t="s">
        <v>93</v>
      </c>
      <c r="M32" s="14" t="s">
        <v>94</v>
      </c>
      <c r="N32" s="13" t="s">
        <v>95</v>
      </c>
      <c r="O32" s="13" t="s">
        <v>96</v>
      </c>
      <c r="P32" s="157" t="s">
        <v>97</v>
      </c>
      <c r="Q32" s="492" t="s">
        <v>98</v>
      </c>
      <c r="R32" s="10" t="s">
        <v>92</v>
      </c>
      <c r="S32" s="391" t="s">
        <v>99</v>
      </c>
      <c r="T32" s="493" t="s">
        <v>100</v>
      </c>
      <c r="U32" s="8" t="s">
        <v>101</v>
      </c>
      <c r="V32" s="8" t="s">
        <v>102</v>
      </c>
      <c r="W32" s="8" t="s">
        <v>103</v>
      </c>
    </row>
    <row r="33" spans="8:23" ht="23.25" customHeight="1" thickBot="1" thickTop="1">
      <c r="H33" s="357" t="s">
        <v>7</v>
      </c>
      <c r="I33" s="358"/>
      <c r="J33" s="359" t="s">
        <v>132</v>
      </c>
      <c r="K33" s="359" t="s">
        <v>105</v>
      </c>
      <c r="L33" s="409" t="s">
        <v>77</v>
      </c>
      <c r="M33" s="679"/>
      <c r="N33" s="361" t="s">
        <v>138</v>
      </c>
      <c r="O33" s="361" t="s">
        <v>77</v>
      </c>
      <c r="P33" s="361" t="s">
        <v>77</v>
      </c>
      <c r="Q33" s="410">
        <f>C16/Q16</f>
        <v>1.2467532467532467</v>
      </c>
      <c r="R33" s="362">
        <f>D16/R16</f>
        <v>0.12338593974175036</v>
      </c>
      <c r="S33" s="1235">
        <f>E16/S16</f>
        <v>1.3434343434343434</v>
      </c>
      <c r="T33" s="679"/>
      <c r="U33" s="363">
        <f>G16/U16</f>
        <v>0.2351421188630491</v>
      </c>
      <c r="V33" s="363">
        <f>H16/V16</f>
        <v>0.2536443148688047</v>
      </c>
      <c r="W33" s="363">
        <f>I16/W16</f>
        <v>0.22041763341067286</v>
      </c>
    </row>
  </sheetData>
  <mergeCells count="19">
    <mergeCell ref="Q2:W2"/>
    <mergeCell ref="A3:B3"/>
    <mergeCell ref="Q3:W3"/>
    <mergeCell ref="J2:P2"/>
    <mergeCell ref="J3:P3"/>
    <mergeCell ref="C2:I2"/>
    <mergeCell ref="C3:I3"/>
    <mergeCell ref="Q4:W4"/>
    <mergeCell ref="A5:B5"/>
    <mergeCell ref="A15:B15"/>
    <mergeCell ref="Q20:W20"/>
    <mergeCell ref="J20:P20"/>
    <mergeCell ref="C4:I4"/>
    <mergeCell ref="J4:P4"/>
    <mergeCell ref="H32:I32"/>
    <mergeCell ref="H21:I21"/>
    <mergeCell ref="Q21:W21"/>
    <mergeCell ref="H22:I22"/>
    <mergeCell ref="J21:P21"/>
  </mergeCells>
  <printOptions/>
  <pageMargins left="0.35433070866141736" right="0.2755905511811024" top="0.5118110236220472" bottom="0.1968503937007874" header="0.5118110236220472" footer="0.35433070866141736"/>
  <pageSetup horizontalDpi="600" verticalDpi="600" orientation="landscape" paperSize="9" scale="70" r:id="rId2"/>
  <headerFooter alignWithMargins="0">
    <oddFooter>&amp;C&amp;P/&amp;N</oddFooter>
  </headerFooter>
  <ignoredErrors>
    <ignoredError sqref="K34:K35 L34:M35 L31:M32 N34:P35 U34:W35 N31:N32 S34:T35 S31:T32 R31:R35 J34:J35 V31:W32 J31:J32 O31:O32 K31:K32 Q31:Q35 U31:U32 P31:P32" evalError="1"/>
  </ignoredErrors>
  <drawing r:id="rId1"/>
</worksheet>
</file>

<file path=xl/worksheets/sheet9.xml><?xml version="1.0" encoding="utf-8"?>
<worksheet xmlns="http://schemas.openxmlformats.org/spreadsheetml/2006/main" xmlns:r="http://schemas.openxmlformats.org/officeDocument/2006/relationships">
  <dimension ref="A1:IV38"/>
  <sheetViews>
    <sheetView zoomScale="60" zoomScaleNormal="60" workbookViewId="0" topLeftCell="A1">
      <selection activeCell="A13" sqref="A13"/>
    </sheetView>
  </sheetViews>
  <sheetFormatPr defaultColWidth="9.00390625" defaultRowHeight="13.5"/>
  <cols>
    <col min="1" max="23" width="8.625" style="39" customWidth="1"/>
    <col min="24" max="24" width="12.875" style="39" bestFit="1" customWidth="1"/>
    <col min="25" max="25" width="12.25390625" style="39" bestFit="1" customWidth="1"/>
    <col min="26" max="16384" width="9.00390625" style="39" customWidth="1"/>
  </cols>
  <sheetData>
    <row r="1" spans="1:23" s="37" customFormat="1" ht="14.25" thickBot="1">
      <c r="A1" s="35"/>
      <c r="B1" s="35"/>
      <c r="C1" s="35"/>
      <c r="D1" s="35"/>
      <c r="E1" s="35"/>
      <c r="F1" s="35"/>
      <c r="G1" s="35"/>
      <c r="H1" s="35"/>
      <c r="I1" s="35"/>
      <c r="J1" s="35"/>
      <c r="K1" s="35"/>
      <c r="L1" s="35"/>
      <c r="M1" s="35"/>
      <c r="N1" s="35"/>
      <c r="O1" s="35"/>
      <c r="P1" s="35"/>
      <c r="Q1" s="35"/>
      <c r="R1" s="35"/>
      <c r="S1" s="35"/>
      <c r="T1" s="35"/>
      <c r="U1" s="35"/>
      <c r="V1" s="35"/>
      <c r="W1" s="36" t="s">
        <v>0</v>
      </c>
    </row>
    <row r="2" spans="1:23" ht="20.25" customHeight="1">
      <c r="A2" s="15"/>
      <c r="B2" s="38"/>
      <c r="C2" s="1425" t="s">
        <v>108</v>
      </c>
      <c r="D2" s="1426"/>
      <c r="E2" s="1426"/>
      <c r="F2" s="1426"/>
      <c r="G2" s="1426"/>
      <c r="H2" s="1426"/>
      <c r="I2" s="1427"/>
      <c r="J2" s="1419" t="s">
        <v>108</v>
      </c>
      <c r="K2" s="1420"/>
      <c r="L2" s="1420"/>
      <c r="M2" s="1420"/>
      <c r="N2" s="1420"/>
      <c r="O2" s="1420"/>
      <c r="P2" s="1421"/>
      <c r="Q2" s="1413" t="s">
        <v>110</v>
      </c>
      <c r="R2" s="1413"/>
      <c r="S2" s="1413"/>
      <c r="T2" s="1413"/>
      <c r="U2" s="1413"/>
      <c r="V2" s="1413"/>
      <c r="W2" s="1414"/>
    </row>
    <row r="3" spans="1:23" ht="18" customHeight="1">
      <c r="A3" s="1441" t="s">
        <v>27</v>
      </c>
      <c r="B3" s="1442"/>
      <c r="C3" s="1405" t="s">
        <v>188</v>
      </c>
      <c r="D3" s="1406"/>
      <c r="E3" s="1406"/>
      <c r="F3" s="1406"/>
      <c r="G3" s="1406"/>
      <c r="H3" s="1406"/>
      <c r="I3" s="1407"/>
      <c r="J3" s="1422" t="s">
        <v>73</v>
      </c>
      <c r="K3" s="1423"/>
      <c r="L3" s="1423"/>
      <c r="M3" s="1423"/>
      <c r="N3" s="1423"/>
      <c r="O3" s="1423"/>
      <c r="P3" s="1424"/>
      <c r="Q3" s="1417" t="s">
        <v>1</v>
      </c>
      <c r="R3" s="1417"/>
      <c r="S3" s="1417"/>
      <c r="T3" s="1417"/>
      <c r="U3" s="1417"/>
      <c r="V3" s="1417"/>
      <c r="W3" s="1418"/>
    </row>
    <row r="4" spans="1:23" ht="25.5" customHeight="1" thickBot="1">
      <c r="A4" s="40"/>
      <c r="B4" s="41"/>
      <c r="C4" s="1405" t="s">
        <v>189</v>
      </c>
      <c r="D4" s="1406"/>
      <c r="E4" s="1406"/>
      <c r="F4" s="1406"/>
      <c r="G4" s="1406"/>
      <c r="H4" s="1406"/>
      <c r="I4" s="1407"/>
      <c r="J4" s="1430" t="s">
        <v>109</v>
      </c>
      <c r="K4" s="1431"/>
      <c r="L4" s="1431"/>
      <c r="M4" s="1431"/>
      <c r="N4" s="1423"/>
      <c r="O4" s="1423"/>
      <c r="P4" s="1432"/>
      <c r="Q4" s="1400"/>
      <c r="R4" s="1400"/>
      <c r="S4" s="1401"/>
      <c r="T4" s="1400"/>
      <c r="U4" s="1400"/>
      <c r="V4" s="1401"/>
      <c r="W4" s="1402"/>
    </row>
    <row r="5" spans="1:23" ht="21" customHeight="1" thickBot="1">
      <c r="A5" s="1408"/>
      <c r="B5" s="1409"/>
      <c r="C5" s="229" t="s">
        <v>86</v>
      </c>
      <c r="D5" s="396" t="s">
        <v>104</v>
      </c>
      <c r="E5" s="364" t="s">
        <v>190</v>
      </c>
      <c r="F5" s="630" t="s">
        <v>74</v>
      </c>
      <c r="G5" s="231" t="s">
        <v>107</v>
      </c>
      <c r="H5" s="231" t="s">
        <v>89</v>
      </c>
      <c r="I5" s="232" t="s">
        <v>90</v>
      </c>
      <c r="J5" s="250" t="s">
        <v>79</v>
      </c>
      <c r="K5" s="156" t="s">
        <v>80</v>
      </c>
      <c r="L5" s="397" t="s">
        <v>81</v>
      </c>
      <c r="M5" s="156" t="s">
        <v>82</v>
      </c>
      <c r="N5" s="13" t="s">
        <v>83</v>
      </c>
      <c r="O5" s="13" t="s">
        <v>84</v>
      </c>
      <c r="P5" s="157" t="s">
        <v>85</v>
      </c>
      <c r="Q5" s="6" t="s">
        <v>46</v>
      </c>
      <c r="R5" s="2" t="s">
        <v>78</v>
      </c>
      <c r="S5" s="366" t="s">
        <v>48</v>
      </c>
      <c r="T5" s="7" t="s">
        <v>49</v>
      </c>
      <c r="U5" s="8" t="s">
        <v>47</v>
      </c>
      <c r="V5" s="8" t="s">
        <v>50</v>
      </c>
      <c r="W5" s="8" t="s">
        <v>51</v>
      </c>
    </row>
    <row r="6" spans="1:25" ht="23.25" customHeight="1" thickTop="1">
      <c r="A6" s="1451" t="s">
        <v>54</v>
      </c>
      <c r="B6" s="1452"/>
      <c r="C6" s="268">
        <f>IAB!C13</f>
        <v>778.55</v>
      </c>
      <c r="D6" s="626">
        <f>IAB!D13</f>
        <v>830.9248165937714</v>
      </c>
      <c r="E6" s="1237">
        <f>IAB!E13</f>
        <v>820.0144799319344</v>
      </c>
      <c r="F6" s="348"/>
      <c r="G6" s="269">
        <f>IAB!G13</f>
        <v>1609.4748165937715</v>
      </c>
      <c r="H6" s="269">
        <f>IAB!H13</f>
        <v>1710.529293004897</v>
      </c>
      <c r="I6" s="271">
        <f>IAB!I13</f>
        <v>3320.0041095986685</v>
      </c>
      <c r="J6" s="208">
        <f>IAB!J13</f>
        <v>813.0584942378691</v>
      </c>
      <c r="K6" s="424">
        <f>IAB!K13</f>
        <v>829.1546188534007</v>
      </c>
      <c r="L6" s="428">
        <f>IAB!L13</f>
        <v>870.3310125077763</v>
      </c>
      <c r="M6" s="208">
        <f>IAB!M13</f>
        <v>882.4253970241471</v>
      </c>
      <c r="N6" s="209">
        <f>IAB!N13</f>
        <v>1642.2131130912699</v>
      </c>
      <c r="O6" s="209">
        <f>IAB!O13</f>
        <v>1752.7564095319235</v>
      </c>
      <c r="P6" s="325">
        <f>IAB!P13</f>
        <v>3394.9695226231934</v>
      </c>
      <c r="Q6" s="44">
        <f>IAB!Q13</f>
        <v>718.13</v>
      </c>
      <c r="R6" s="45">
        <f>IAB!R13</f>
        <v>750.8199999999999</v>
      </c>
      <c r="S6" s="383">
        <f>IAB!S13</f>
        <v>753.6400000000001</v>
      </c>
      <c r="T6" s="385">
        <f>IAB!T13</f>
        <v>833.0873737721317</v>
      </c>
      <c r="U6" s="411">
        <f>IAB!U13</f>
        <v>1468.9499999999998</v>
      </c>
      <c r="V6" s="46">
        <f>IAB!V13</f>
        <v>1586.7273737721318</v>
      </c>
      <c r="W6" s="46">
        <f>IAB!W13</f>
        <v>3055.6773737721314</v>
      </c>
      <c r="X6" s="1317"/>
      <c r="Y6" s="1316"/>
    </row>
    <row r="7" spans="1:25" ht="23.25" customHeight="1">
      <c r="A7" s="1445" t="s">
        <v>55</v>
      </c>
      <c r="B7" s="1446"/>
      <c r="C7" s="272">
        <f>ECB!C13</f>
        <v>381.74992694856576</v>
      </c>
      <c r="D7" s="629">
        <f>ECB!D13</f>
        <v>411.43230783287754</v>
      </c>
      <c r="E7" s="967">
        <f>ECB!E13</f>
        <v>384.45625740819645</v>
      </c>
      <c r="F7" s="349"/>
      <c r="G7" s="247">
        <f>ECB!G13</f>
        <v>793.1822347814434</v>
      </c>
      <c r="H7" s="247">
        <f>ECB!H13</f>
        <v>786.812776349025</v>
      </c>
      <c r="I7" s="249">
        <f>ECB!I13</f>
        <v>1579.9950111304684</v>
      </c>
      <c r="J7" s="202">
        <f>ECB!J13</f>
        <v>425.40719999999993</v>
      </c>
      <c r="K7" s="425">
        <f>ECB!K13</f>
        <v>437.8187</v>
      </c>
      <c r="L7" s="429">
        <f>ECB!L13</f>
        <v>480.0933</v>
      </c>
      <c r="M7" s="202">
        <f>ECB!M13</f>
        <v>461.7141</v>
      </c>
      <c r="N7" s="201">
        <f>ECB!N13</f>
        <v>863.2258999999999</v>
      </c>
      <c r="O7" s="201">
        <f>ECB!O13</f>
        <v>941.8073999999999</v>
      </c>
      <c r="P7" s="326">
        <f>ECB!P13</f>
        <v>1805.0332999999998</v>
      </c>
      <c r="Q7" s="100">
        <f>ECB!Q13</f>
        <v>269.40999999999997</v>
      </c>
      <c r="R7" s="18">
        <f>ECB!R13</f>
        <v>351.31</v>
      </c>
      <c r="S7" s="434">
        <f>ECB!S13</f>
        <v>391.40999999999997</v>
      </c>
      <c r="T7" s="388">
        <f>ECB!T13</f>
        <v>371.3900910519136</v>
      </c>
      <c r="U7" s="433">
        <f>ECB!U13</f>
        <v>620.72</v>
      </c>
      <c r="V7" s="19">
        <f>ECB!V13</f>
        <v>762.8000910519136</v>
      </c>
      <c r="W7" s="19">
        <f>ECB!W13</f>
        <v>1383.5200910519136</v>
      </c>
      <c r="X7" s="1317"/>
      <c r="Y7" s="1316"/>
    </row>
    <row r="8" spans="1:25" ht="23.25" customHeight="1">
      <c r="A8" s="1445" t="s">
        <v>56</v>
      </c>
      <c r="B8" s="1446"/>
      <c r="C8" s="268">
        <f>AEC!C13</f>
        <v>273.44416350299997</v>
      </c>
      <c r="D8" s="626">
        <f>AEC!D13</f>
        <v>257.52343623562666</v>
      </c>
      <c r="E8" s="966">
        <f>AEC!E13</f>
        <v>274.4640163462153</v>
      </c>
      <c r="F8" s="348"/>
      <c r="G8" s="269">
        <f>AEC!G13</f>
        <v>530.9675997386266</v>
      </c>
      <c r="H8" s="269">
        <f>AEC!H13</f>
        <v>549.0318514289629</v>
      </c>
      <c r="I8" s="271">
        <f>AEC!I13</f>
        <v>1079.9994511675895</v>
      </c>
      <c r="J8" s="208">
        <f>AEC!J13</f>
        <v>252.09900000000002</v>
      </c>
      <c r="K8" s="424">
        <f>AEC!K13</f>
        <v>241.63100000000003</v>
      </c>
      <c r="L8" s="430">
        <f>AEC!L13</f>
        <v>250.486</v>
      </c>
      <c r="M8" s="208">
        <f>AEC!M13</f>
        <v>255.79</v>
      </c>
      <c r="N8" s="209">
        <f>AEC!N13</f>
        <v>493.73</v>
      </c>
      <c r="O8" s="209">
        <f>AEC!O13</f>
        <v>506.276</v>
      </c>
      <c r="P8" s="325">
        <f>AEC!P13</f>
        <v>1000.0060000000001</v>
      </c>
      <c r="Q8" s="54">
        <f>AEC!Q13</f>
        <v>214.82</v>
      </c>
      <c r="R8" s="55">
        <f>AEC!R13</f>
        <v>212.7</v>
      </c>
      <c r="S8" s="384">
        <f>AEC!S13</f>
        <v>245.36</v>
      </c>
      <c r="T8" s="386">
        <f>AEC!T13</f>
        <v>260.3263799340333</v>
      </c>
      <c r="U8" s="413">
        <f>AEC!U13</f>
        <v>427.52</v>
      </c>
      <c r="V8" s="56">
        <f>AEC!V13</f>
        <v>505.6863799340333</v>
      </c>
      <c r="W8" s="56">
        <f>AEC!W13</f>
        <v>933.2063799340333</v>
      </c>
      <c r="X8" s="1317"/>
      <c r="Y8" s="1316"/>
    </row>
    <row r="9" spans="1:25" ht="23.25" customHeight="1">
      <c r="A9" s="1445" t="s">
        <v>57</v>
      </c>
      <c r="B9" s="1446"/>
      <c r="C9" s="268">
        <f>SSB!C13</f>
        <v>138.24142985</v>
      </c>
      <c r="D9" s="626">
        <f>SSB!D13</f>
        <v>191.28933772974358</v>
      </c>
      <c r="E9" s="966">
        <f>SSB!E13</f>
        <v>194.6579974338911</v>
      </c>
      <c r="F9" s="348"/>
      <c r="G9" s="269">
        <f>SSB!G13</f>
        <v>329.530767579744</v>
      </c>
      <c r="H9" s="269">
        <f>SSB!H13</f>
        <v>540.4660374338905</v>
      </c>
      <c r="I9" s="271">
        <f>SSB!I13</f>
        <v>869.9968050136346</v>
      </c>
      <c r="J9" s="208">
        <f>SSB!J13</f>
        <v>144.88389135193057</v>
      </c>
      <c r="K9" s="424">
        <f>SSB!K13</f>
        <v>201.21603345418097</v>
      </c>
      <c r="L9" s="430">
        <f>SSB!L13</f>
        <v>187.101199153451</v>
      </c>
      <c r="M9" s="208">
        <f>SSB!M13</f>
        <v>366.826459691457</v>
      </c>
      <c r="N9" s="209">
        <f>SSB!N13</f>
        <v>346.0999248061115</v>
      </c>
      <c r="O9" s="209">
        <f>SSB!O13</f>
        <v>553.927658844908</v>
      </c>
      <c r="P9" s="325">
        <f>SSB!P13</f>
        <v>900.0275836510195</v>
      </c>
      <c r="Q9" s="54">
        <f>SSB!Q13</f>
        <v>139.32000000000002</v>
      </c>
      <c r="R9" s="55">
        <f>SSB!R13</f>
        <v>204.24</v>
      </c>
      <c r="S9" s="384">
        <f>SSB!S13</f>
        <v>262.85</v>
      </c>
      <c r="T9" s="387">
        <f>SSB!T13</f>
        <v>453.03014008965823</v>
      </c>
      <c r="U9" s="413">
        <f>SSB!U13</f>
        <v>343</v>
      </c>
      <c r="V9" s="56">
        <f>SSB!V13</f>
        <v>715.8801400896582</v>
      </c>
      <c r="W9" s="56">
        <f>SSB!W13</f>
        <v>1058.8801400896582</v>
      </c>
      <c r="X9" s="1317"/>
      <c r="Y9" s="1316"/>
    </row>
    <row r="10" spans="1:25" ht="23.25" customHeight="1">
      <c r="A10" s="1445" t="s">
        <v>58</v>
      </c>
      <c r="B10" s="1446"/>
      <c r="C10" s="268">
        <f>HCB!C13</f>
        <v>148.37121168104</v>
      </c>
      <c r="D10" s="626">
        <f>HCB!D13</f>
        <v>173.22148629946867</v>
      </c>
      <c r="E10" s="966">
        <f>HCB!E13</f>
        <v>203.2879952227334</v>
      </c>
      <c r="F10" s="348"/>
      <c r="G10" s="269">
        <f>HCB!G13</f>
        <v>322</v>
      </c>
      <c r="H10" s="269">
        <f>HCB!H13</f>
        <v>413.0048559882</v>
      </c>
      <c r="I10" s="271">
        <f>HCB!I13</f>
        <v>735.0048559882</v>
      </c>
      <c r="J10" s="208">
        <f>HCB!J13</f>
        <v>156.02</v>
      </c>
      <c r="K10" s="424">
        <f>HCB!K13</f>
        <v>180.6</v>
      </c>
      <c r="L10" s="430">
        <f>HCB!L13</f>
        <v>211.88</v>
      </c>
      <c r="M10" s="208">
        <f>HCB!M13</f>
        <v>186.54</v>
      </c>
      <c r="N10" s="209">
        <f>HCB!N13</f>
        <v>336.62</v>
      </c>
      <c r="O10" s="209">
        <f>HCB!O13</f>
        <v>398.42</v>
      </c>
      <c r="P10" s="325">
        <f>HCB!P13</f>
        <v>735.04</v>
      </c>
      <c r="Q10" s="54">
        <f>HCB!Q13</f>
        <v>150.57</v>
      </c>
      <c r="R10" s="55">
        <f>HCB!R13</f>
        <v>155.67000000000002</v>
      </c>
      <c r="S10" s="384">
        <f>HCB!S13</f>
        <v>176.69</v>
      </c>
      <c r="T10" s="388">
        <f>HCB!T13</f>
        <v>174.32678648507442</v>
      </c>
      <c r="U10" s="413">
        <f>HCB!U13</f>
        <v>306.24</v>
      </c>
      <c r="V10" s="56">
        <f>HCB!V13</f>
        <v>351.0167864850744</v>
      </c>
      <c r="W10" s="56">
        <f>HCB!W13</f>
        <v>657.2567864850744</v>
      </c>
      <c r="X10" s="1317"/>
      <c r="Y10" s="1316"/>
    </row>
    <row r="11" spans="1:25" ht="23.25" customHeight="1" thickBot="1">
      <c r="A11" s="1447" t="s">
        <v>22</v>
      </c>
      <c r="B11" s="1448"/>
      <c r="C11" s="273">
        <f>'その他'!C13</f>
        <v>40.906</v>
      </c>
      <c r="D11" s="647">
        <f>'その他'!D13</f>
        <v>35.4487426898</v>
      </c>
      <c r="E11" s="1238">
        <f>'その他'!E13</f>
        <v>39.9231383299333</v>
      </c>
      <c r="F11" s="350"/>
      <c r="G11" s="274">
        <f>'その他'!G13</f>
        <v>76</v>
      </c>
      <c r="H11" s="274">
        <f>'その他'!H13</f>
        <v>88.99667101973333</v>
      </c>
      <c r="I11" s="276">
        <f>'その他'!I13</f>
        <v>164.99667101973333</v>
      </c>
      <c r="J11" s="210">
        <f>'その他'!J13</f>
        <v>33.52664</v>
      </c>
      <c r="K11" s="426">
        <f>'その他'!K13</f>
        <v>34.58087</v>
      </c>
      <c r="L11" s="431">
        <f>'その他'!L13</f>
        <v>50.110949999999995</v>
      </c>
      <c r="M11" s="210">
        <f>'その他'!M13</f>
        <v>46.70493999999999</v>
      </c>
      <c r="N11" s="211">
        <f>'その他'!N13</f>
        <v>68.10751</v>
      </c>
      <c r="O11" s="211">
        <f>'その他'!O13</f>
        <v>96.81589</v>
      </c>
      <c r="P11" s="327">
        <f>'その他'!P13</f>
        <v>164.92340000000002</v>
      </c>
      <c r="Q11" s="49">
        <f>'その他'!Q13</f>
        <v>37.37</v>
      </c>
      <c r="R11" s="50">
        <f>'その他'!R13</f>
        <v>36.91</v>
      </c>
      <c r="S11" s="1284">
        <f>'その他'!S13</f>
        <v>36.02</v>
      </c>
      <c r="T11" s="1285">
        <f>'その他'!T13</f>
        <v>39.25864857889999</v>
      </c>
      <c r="U11" s="412">
        <f>'その他'!U13</f>
        <v>74.28</v>
      </c>
      <c r="V11" s="51">
        <f>'その他'!V13</f>
        <v>75.27864857889999</v>
      </c>
      <c r="W11" s="51">
        <f>'その他'!W13</f>
        <v>149.55864857889998</v>
      </c>
      <c r="X11" s="1317"/>
      <c r="Y11" s="1316"/>
    </row>
    <row r="12" spans="1:56" ht="23.25" customHeight="1" thickBot="1" thickTop="1">
      <c r="A12" s="1449" t="s">
        <v>26</v>
      </c>
      <c r="B12" s="1450"/>
      <c r="C12" s="277">
        <f aca="true" t="shared" si="0" ref="C12:J12">SUM(C6:C11)</f>
        <v>1761.2627319826058</v>
      </c>
      <c r="D12" s="649">
        <f t="shared" si="0"/>
        <v>1899.8401273812879</v>
      </c>
      <c r="E12" s="1239">
        <f t="shared" si="0"/>
        <v>1916.803884672904</v>
      </c>
      <c r="F12" s="687"/>
      <c r="G12" s="278">
        <f>SUM(G6:G11)</f>
        <v>3661.1554186935855</v>
      </c>
      <c r="H12" s="278">
        <f t="shared" si="0"/>
        <v>4088.841485224709</v>
      </c>
      <c r="I12" s="280">
        <f t="shared" si="0"/>
        <v>7749.996903918294</v>
      </c>
      <c r="J12" s="212">
        <f t="shared" si="0"/>
        <v>1824.9952255897995</v>
      </c>
      <c r="K12" s="427">
        <f aca="true" t="shared" si="1" ref="K12:P12">SUM(K6:K11)</f>
        <v>1925.0012223075817</v>
      </c>
      <c r="L12" s="432">
        <f t="shared" si="1"/>
        <v>2050.0024616612272</v>
      </c>
      <c r="M12" s="212">
        <f t="shared" si="1"/>
        <v>2200.000896715604</v>
      </c>
      <c r="N12" s="213">
        <f t="shared" si="1"/>
        <v>3749.996447897381</v>
      </c>
      <c r="O12" s="213">
        <f t="shared" si="1"/>
        <v>4250.003358376831</v>
      </c>
      <c r="P12" s="328">
        <f t="shared" si="1"/>
        <v>7999.999806274213</v>
      </c>
      <c r="Q12" s="68">
        <f aca="true" t="shared" si="2" ref="Q12:V12">SUM(Q6:Q11)</f>
        <v>1529.6199999999997</v>
      </c>
      <c r="R12" s="50">
        <f t="shared" si="2"/>
        <v>1711.65</v>
      </c>
      <c r="S12" s="1288">
        <f t="shared" si="2"/>
        <v>1865.9700000000003</v>
      </c>
      <c r="T12" s="1228">
        <f t="shared" si="2"/>
        <v>2131.419419911712</v>
      </c>
      <c r="U12" s="415">
        <f t="shared" si="2"/>
        <v>3240.7100000000005</v>
      </c>
      <c r="V12" s="70">
        <f t="shared" si="2"/>
        <v>3997.389419911712</v>
      </c>
      <c r="W12" s="70">
        <v>7239</v>
      </c>
      <c r="X12" s="1318"/>
      <c r="Y12" s="1319"/>
      <c r="Z12" s="489"/>
      <c r="AA12" s="489"/>
      <c r="AB12" s="489"/>
      <c r="AC12" s="489"/>
      <c r="AD12" s="489"/>
      <c r="AE12" s="489"/>
      <c r="AF12" s="489"/>
      <c r="AG12" s="489"/>
      <c r="AH12" s="489"/>
      <c r="AI12" s="489"/>
      <c r="AJ12" s="489"/>
      <c r="AK12" s="489"/>
      <c r="AL12" s="489"/>
      <c r="AM12" s="489"/>
      <c r="AN12" s="489"/>
      <c r="AO12" s="489"/>
      <c r="AP12" s="489"/>
      <c r="AQ12" s="489"/>
      <c r="AR12" s="489"/>
      <c r="AS12" s="489"/>
      <c r="AT12" s="489"/>
      <c r="AU12" s="489"/>
      <c r="AV12" s="489"/>
      <c r="AW12" s="489"/>
      <c r="AX12" s="489"/>
      <c r="AY12" s="489"/>
      <c r="AZ12" s="489"/>
      <c r="BA12" s="489"/>
      <c r="BB12" s="489"/>
      <c r="BC12" s="489"/>
      <c r="BD12" s="489"/>
    </row>
    <row r="13" spans="1:256" ht="23.25" customHeight="1">
      <c r="A13" s="865"/>
      <c r="B13" s="865"/>
      <c r="C13" s="865"/>
      <c r="D13" s="865"/>
      <c r="E13" s="865"/>
      <c r="F13" s="865"/>
      <c r="G13" s="865"/>
      <c r="H13" s="865"/>
      <c r="I13" s="865"/>
      <c r="J13" s="865"/>
      <c r="K13" s="865"/>
      <c r="L13" s="865"/>
      <c r="M13" s="865"/>
      <c r="N13" s="865"/>
      <c r="O13" s="865"/>
      <c r="P13" s="865"/>
      <c r="Q13" s="881" t="s">
        <v>137</v>
      </c>
      <c r="R13" s="865"/>
      <c r="S13" s="865"/>
      <c r="T13" s="865"/>
      <c r="U13" s="865"/>
      <c r="V13" s="865"/>
      <c r="W13" s="865"/>
      <c r="X13" s="347"/>
      <c r="Y13" s="347"/>
      <c r="Z13" s="347"/>
      <c r="AA13" s="347"/>
      <c r="AB13" s="347"/>
      <c r="AC13" s="347"/>
      <c r="AD13" s="347"/>
      <c r="AE13" s="347"/>
      <c r="AF13" s="347"/>
      <c r="AG13" s="347"/>
      <c r="AH13" s="347"/>
      <c r="AI13" s="347"/>
      <c r="AJ13" s="347"/>
      <c r="AK13" s="347"/>
      <c r="AL13" s="347"/>
      <c r="AM13" s="347"/>
      <c r="AN13" s="347"/>
      <c r="AO13" s="347"/>
      <c r="AP13" s="347"/>
      <c r="AQ13" s="347"/>
      <c r="AR13" s="347"/>
      <c r="AS13" s="347"/>
      <c r="AT13" s="347"/>
      <c r="AU13" s="347"/>
      <c r="AV13" s="347"/>
      <c r="AW13" s="347"/>
      <c r="AX13" s="347"/>
      <c r="AY13" s="347"/>
      <c r="AZ13" s="347"/>
      <c r="BA13" s="347"/>
      <c r="BB13" s="347"/>
      <c r="BC13" s="347"/>
      <c r="BD13" s="347"/>
      <c r="BE13" s="865"/>
      <c r="BF13" s="865"/>
      <c r="BG13" s="865"/>
      <c r="BH13" s="865"/>
      <c r="BI13" s="865"/>
      <c r="BJ13" s="865"/>
      <c r="BK13" s="865"/>
      <c r="BL13" s="865"/>
      <c r="BM13" s="865"/>
      <c r="BN13" s="865"/>
      <c r="BO13" s="865"/>
      <c r="BP13" s="865"/>
      <c r="BQ13" s="865"/>
      <c r="BR13" s="865"/>
      <c r="BS13" s="865"/>
      <c r="BT13" s="865"/>
      <c r="BU13" s="865"/>
      <c r="BV13" s="865"/>
      <c r="BW13" s="865"/>
      <c r="BX13" s="865"/>
      <c r="BY13" s="865"/>
      <c r="BZ13" s="865"/>
      <c r="CA13" s="865"/>
      <c r="CB13" s="865"/>
      <c r="CC13" s="865"/>
      <c r="CD13" s="865"/>
      <c r="CE13" s="865"/>
      <c r="CF13" s="865"/>
      <c r="CG13" s="865"/>
      <c r="CH13" s="865"/>
      <c r="CI13" s="865"/>
      <c r="CJ13" s="865"/>
      <c r="CK13" s="865"/>
      <c r="CL13" s="865"/>
      <c r="CM13" s="865"/>
      <c r="CN13" s="865"/>
      <c r="CO13" s="865"/>
      <c r="CP13" s="865"/>
      <c r="CQ13" s="865"/>
      <c r="CR13" s="865"/>
      <c r="CS13" s="865"/>
      <c r="CT13" s="865"/>
      <c r="CU13" s="865"/>
      <c r="CV13" s="865"/>
      <c r="CW13" s="865"/>
      <c r="CX13" s="865"/>
      <c r="CY13" s="865"/>
      <c r="CZ13" s="865"/>
      <c r="DA13" s="865"/>
      <c r="DB13" s="865"/>
      <c r="DC13" s="865"/>
      <c r="DD13" s="865"/>
      <c r="DE13" s="865"/>
      <c r="DF13" s="865"/>
      <c r="DG13" s="865"/>
      <c r="DH13" s="865"/>
      <c r="DI13" s="865"/>
      <c r="DJ13" s="865"/>
      <c r="DK13" s="865"/>
      <c r="DL13" s="865"/>
      <c r="DM13" s="865"/>
      <c r="DN13" s="865"/>
      <c r="DO13" s="865"/>
      <c r="DP13" s="865"/>
      <c r="DQ13" s="865"/>
      <c r="DR13" s="865"/>
      <c r="DS13" s="865"/>
      <c r="DT13" s="865"/>
      <c r="DU13" s="865"/>
      <c r="DV13" s="865"/>
      <c r="DW13" s="865"/>
      <c r="DX13" s="865"/>
      <c r="DY13" s="865"/>
      <c r="DZ13" s="865"/>
      <c r="EA13" s="865"/>
      <c r="EB13" s="865"/>
      <c r="EC13" s="865"/>
      <c r="ED13" s="865"/>
      <c r="EE13" s="865"/>
      <c r="EF13" s="865"/>
      <c r="EG13" s="865"/>
      <c r="EH13" s="865"/>
      <c r="EI13" s="865"/>
      <c r="EJ13" s="865"/>
      <c r="EK13" s="865"/>
      <c r="EL13" s="865"/>
      <c r="EM13" s="865"/>
      <c r="EN13" s="865"/>
      <c r="EO13" s="865"/>
      <c r="EP13" s="865"/>
      <c r="EQ13" s="865"/>
      <c r="ER13" s="865"/>
      <c r="ES13" s="865"/>
      <c r="ET13" s="865"/>
      <c r="EU13" s="865"/>
      <c r="EV13" s="865"/>
      <c r="EW13" s="865"/>
      <c r="EX13" s="865"/>
      <c r="EY13" s="865"/>
      <c r="EZ13" s="865"/>
      <c r="FA13" s="865"/>
      <c r="FB13" s="865"/>
      <c r="FC13" s="865"/>
      <c r="FD13" s="865"/>
      <c r="FE13" s="865"/>
      <c r="FF13" s="865"/>
      <c r="FG13" s="865"/>
      <c r="FH13" s="865"/>
      <c r="FI13" s="865"/>
      <c r="FJ13" s="865"/>
      <c r="FK13" s="865"/>
      <c r="FL13" s="865"/>
      <c r="FM13" s="865"/>
      <c r="FN13" s="865"/>
      <c r="FO13" s="865"/>
      <c r="FP13" s="865"/>
      <c r="FQ13" s="865"/>
      <c r="FR13" s="865"/>
      <c r="FS13" s="865"/>
      <c r="FT13" s="865"/>
      <c r="FU13" s="865"/>
      <c r="FV13" s="865"/>
      <c r="FW13" s="865"/>
      <c r="FX13" s="865"/>
      <c r="FY13" s="865"/>
      <c r="FZ13" s="865"/>
      <c r="GA13" s="865"/>
      <c r="GB13" s="865"/>
      <c r="GC13" s="865"/>
      <c r="GD13" s="865"/>
      <c r="GE13" s="865"/>
      <c r="GF13" s="865"/>
      <c r="GG13" s="865"/>
      <c r="GH13" s="865"/>
      <c r="GI13" s="865"/>
      <c r="GJ13" s="865"/>
      <c r="GK13" s="865"/>
      <c r="GL13" s="865"/>
      <c r="GM13" s="865"/>
      <c r="GN13" s="865"/>
      <c r="GO13" s="865"/>
      <c r="GP13" s="865"/>
      <c r="GQ13" s="865"/>
      <c r="GR13" s="865"/>
      <c r="GS13" s="865"/>
      <c r="GT13" s="865"/>
      <c r="GU13" s="865"/>
      <c r="GV13" s="865"/>
      <c r="GW13" s="865"/>
      <c r="GX13" s="865"/>
      <c r="GY13" s="865"/>
      <c r="GZ13" s="865"/>
      <c r="HA13" s="865"/>
      <c r="HB13" s="865"/>
      <c r="HC13" s="865"/>
      <c r="HD13" s="865"/>
      <c r="HE13" s="865"/>
      <c r="HF13" s="865"/>
      <c r="HG13" s="865"/>
      <c r="HH13" s="865"/>
      <c r="HI13" s="865"/>
      <c r="HJ13" s="865"/>
      <c r="HK13" s="865"/>
      <c r="HL13" s="865"/>
      <c r="HM13" s="865"/>
      <c r="HN13" s="865"/>
      <c r="HO13" s="865"/>
      <c r="HP13" s="865"/>
      <c r="HQ13" s="865"/>
      <c r="HR13" s="865"/>
      <c r="HS13" s="865"/>
      <c r="HT13" s="865"/>
      <c r="HU13" s="865"/>
      <c r="HV13" s="865"/>
      <c r="HW13" s="865"/>
      <c r="HX13" s="865"/>
      <c r="HY13" s="865"/>
      <c r="HZ13" s="865"/>
      <c r="IA13" s="865"/>
      <c r="IB13" s="865"/>
      <c r="IC13" s="865"/>
      <c r="ID13" s="865"/>
      <c r="IE13" s="865"/>
      <c r="IF13" s="865"/>
      <c r="IG13" s="865"/>
      <c r="IH13" s="865"/>
      <c r="II13" s="865"/>
      <c r="IJ13" s="865"/>
      <c r="IK13" s="865"/>
      <c r="IL13" s="865"/>
      <c r="IM13" s="865"/>
      <c r="IN13" s="865"/>
      <c r="IO13" s="865"/>
      <c r="IP13" s="865"/>
      <c r="IQ13" s="865"/>
      <c r="IR13" s="865"/>
      <c r="IS13" s="865"/>
      <c r="IT13" s="865"/>
      <c r="IU13" s="865"/>
      <c r="IV13" s="865"/>
    </row>
    <row r="14" spans="17:23" ht="17.25" customHeight="1" thickBot="1">
      <c r="Q14" s="172"/>
      <c r="R14" s="172"/>
      <c r="S14" s="172"/>
      <c r="T14" s="172"/>
      <c r="U14" s="172"/>
      <c r="V14" s="172"/>
      <c r="W14" s="866" t="s">
        <v>23</v>
      </c>
    </row>
    <row r="15" spans="8:23" ht="23.25" customHeight="1">
      <c r="H15" s="76"/>
      <c r="I15" s="77"/>
      <c r="J15" s="1398" t="s">
        <v>191</v>
      </c>
      <c r="K15" s="1428"/>
      <c r="L15" s="1428"/>
      <c r="M15" s="1428"/>
      <c r="N15" s="1428"/>
      <c r="O15" s="1428"/>
      <c r="P15" s="1429"/>
      <c r="Q15" s="1403" t="s">
        <v>192</v>
      </c>
      <c r="R15" s="1403"/>
      <c r="S15" s="1403"/>
      <c r="T15" s="1403"/>
      <c r="U15" s="1403"/>
      <c r="V15" s="1403"/>
      <c r="W15" s="1402"/>
    </row>
    <row r="16" spans="8:23" ht="23.25" customHeight="1" thickBot="1">
      <c r="H16" s="1441" t="str">
        <f>A3</f>
        <v>カンパニー別売上</v>
      </c>
      <c r="I16" s="1453"/>
      <c r="J16" s="1410"/>
      <c r="K16" s="1411"/>
      <c r="L16" s="1411"/>
      <c r="M16" s="1411"/>
      <c r="N16" s="1411"/>
      <c r="O16" s="1411"/>
      <c r="P16" s="1399"/>
      <c r="Q16" s="1404"/>
      <c r="R16" s="1404"/>
      <c r="S16" s="1417"/>
      <c r="T16" s="1404"/>
      <c r="U16" s="1404"/>
      <c r="V16" s="1417"/>
      <c r="W16" s="1418"/>
    </row>
    <row r="17" spans="8:23" ht="23.25" customHeight="1" thickBot="1">
      <c r="H17" s="1443" t="s">
        <v>28</v>
      </c>
      <c r="I17" s="1444"/>
      <c r="J17" s="250" t="s">
        <v>91</v>
      </c>
      <c r="K17" s="156" t="s">
        <v>92</v>
      </c>
      <c r="L17" s="397" t="s">
        <v>93</v>
      </c>
      <c r="M17" s="156" t="s">
        <v>94</v>
      </c>
      <c r="N17" s="13" t="s">
        <v>95</v>
      </c>
      <c r="O17" s="13" t="s">
        <v>96</v>
      </c>
      <c r="P17" s="157" t="s">
        <v>97</v>
      </c>
      <c r="Q17" s="6" t="s">
        <v>98</v>
      </c>
      <c r="R17" s="2" t="s">
        <v>92</v>
      </c>
      <c r="S17" s="366" t="s">
        <v>99</v>
      </c>
      <c r="T17" s="7" t="s">
        <v>100</v>
      </c>
      <c r="U17" s="8" t="s">
        <v>101</v>
      </c>
      <c r="V17" s="8" t="s">
        <v>102</v>
      </c>
      <c r="W17" s="8" t="s">
        <v>103</v>
      </c>
    </row>
    <row r="18" spans="8:23" ht="23.25" customHeight="1" thickTop="1">
      <c r="H18" s="1451" t="s">
        <v>54</v>
      </c>
      <c r="I18" s="1452"/>
      <c r="J18" s="251">
        <f aca="true" t="shared" si="3" ref="J18:L24">C6/J6</f>
        <v>0.9575571813314414</v>
      </c>
      <c r="K18" s="252">
        <f t="shared" si="3"/>
        <v>1.0021349428684587</v>
      </c>
      <c r="L18" s="971">
        <f>E6/L6</f>
        <v>0.9421869014745785</v>
      </c>
      <c r="M18" s="688"/>
      <c r="N18" s="399">
        <f>G6/N6</f>
        <v>0.9800645261954629</v>
      </c>
      <c r="O18" s="253">
        <f>H6/O6</f>
        <v>0.9759081659622609</v>
      </c>
      <c r="P18" s="253">
        <f>I6/P6</f>
        <v>0.9779186786435121</v>
      </c>
      <c r="Q18" s="79">
        <f>C6/Q6</f>
        <v>1.0841351844373581</v>
      </c>
      <c r="R18" s="80">
        <f>D6/R6</f>
        <v>1.106689774638091</v>
      </c>
      <c r="S18" s="1218">
        <f>E6/S6</f>
        <v>1.088071864460398</v>
      </c>
      <c r="T18" s="1297"/>
      <c r="U18" s="404">
        <f>G6/U6</f>
        <v>1.0956634443607827</v>
      </c>
      <c r="V18" s="81">
        <f>H6/V6</f>
        <v>1.0780234344469968</v>
      </c>
      <c r="W18" s="81">
        <f>I6/W6</f>
        <v>1.0865034830232208</v>
      </c>
    </row>
    <row r="19" spans="8:23" ht="23.25" customHeight="1">
      <c r="H19" s="1445" t="s">
        <v>55</v>
      </c>
      <c r="I19" s="1446"/>
      <c r="J19" s="257">
        <f t="shared" si="3"/>
        <v>0.8973753310911659</v>
      </c>
      <c r="K19" s="258">
        <f t="shared" si="3"/>
        <v>0.9397321490216786</v>
      </c>
      <c r="L19" s="381">
        <f>E7/L7</f>
        <v>0.8007948817619335</v>
      </c>
      <c r="M19" s="689"/>
      <c r="N19" s="401">
        <f aca="true" t="shared" si="4" ref="N19:N24">G7/N7</f>
        <v>0.9188582441530583</v>
      </c>
      <c r="O19" s="259">
        <f aca="true" t="shared" si="5" ref="O19:O24">H7/O7</f>
        <v>0.8354285349096058</v>
      </c>
      <c r="P19" s="259">
        <f aca="true" t="shared" si="6" ref="P19:P24">I7/P7</f>
        <v>0.8753273477727356</v>
      </c>
      <c r="Q19" s="87">
        <f aca="true" t="shared" si="7" ref="Q19:Q24">C7/Q7</f>
        <v>1.4169849929422287</v>
      </c>
      <c r="R19" s="88">
        <f aca="true" t="shared" si="8" ref="R19:R24">D7/R7</f>
        <v>1.1711374792430547</v>
      </c>
      <c r="S19" s="974">
        <f aca="true" t="shared" si="9" ref="S19:S24">E7/S7</f>
        <v>0.982234121274869</v>
      </c>
      <c r="T19" s="1298"/>
      <c r="U19" s="406">
        <f aca="true" t="shared" si="10" ref="U19:U24">G7/U7</f>
        <v>1.2778422393050706</v>
      </c>
      <c r="V19" s="89">
        <f aca="true" t="shared" si="11" ref="V19:W24">H7/V7</f>
        <v>1.0314796570933775</v>
      </c>
      <c r="W19" s="89">
        <f t="shared" si="11"/>
        <v>1.1420108904448012</v>
      </c>
    </row>
    <row r="20" spans="8:23" ht="23.25" customHeight="1">
      <c r="H20" s="1445" t="s">
        <v>56</v>
      </c>
      <c r="I20" s="1446"/>
      <c r="J20" s="257">
        <f t="shared" si="3"/>
        <v>1.0846697666511964</v>
      </c>
      <c r="K20" s="258">
        <f t="shared" si="3"/>
        <v>1.0657715120809277</v>
      </c>
      <c r="L20" s="381">
        <f>E8/L8</f>
        <v>1.095725974091228</v>
      </c>
      <c r="M20" s="689"/>
      <c r="N20" s="401">
        <f t="shared" si="4"/>
        <v>1.0754209785482483</v>
      </c>
      <c r="O20" s="259">
        <f t="shared" si="5"/>
        <v>1.084451665551918</v>
      </c>
      <c r="P20" s="259">
        <f t="shared" si="6"/>
        <v>1.0799929712097622</v>
      </c>
      <c r="Q20" s="87">
        <f t="shared" si="7"/>
        <v>1.2728990015035844</v>
      </c>
      <c r="R20" s="88">
        <f t="shared" si="8"/>
        <v>1.21073547830572</v>
      </c>
      <c r="S20" s="974">
        <f t="shared" si="9"/>
        <v>1.1186176081929218</v>
      </c>
      <c r="T20" s="1299"/>
      <c r="U20" s="406">
        <f t="shared" si="10"/>
        <v>1.241971369149108</v>
      </c>
      <c r="V20" s="89">
        <f t="shared" si="11"/>
        <v>1.0857161142061686</v>
      </c>
      <c r="W20" s="89">
        <f t="shared" si="11"/>
        <v>1.1572996867466046</v>
      </c>
    </row>
    <row r="21" spans="8:23" ht="23.25" customHeight="1">
      <c r="H21" s="1445" t="s">
        <v>57</v>
      </c>
      <c r="I21" s="1446"/>
      <c r="J21" s="257">
        <f t="shared" si="3"/>
        <v>0.954153208890589</v>
      </c>
      <c r="K21" s="258">
        <f t="shared" si="3"/>
        <v>0.9506664774469983</v>
      </c>
      <c r="L21" s="381">
        <f>E9/L9</f>
        <v>1.0403888286907363</v>
      </c>
      <c r="M21" s="689"/>
      <c r="N21" s="401">
        <f t="shared" si="4"/>
        <v>0.9521260883380726</v>
      </c>
      <c r="O21" s="259">
        <f t="shared" si="5"/>
        <v>0.9756978710196766</v>
      </c>
      <c r="P21" s="259">
        <f t="shared" si="6"/>
        <v>0.9666334908141779</v>
      </c>
      <c r="Q21" s="87">
        <f t="shared" si="7"/>
        <v>0.9922583250789548</v>
      </c>
      <c r="R21" s="88">
        <f t="shared" si="8"/>
        <v>0.936590960290558</v>
      </c>
      <c r="S21" s="974">
        <f t="shared" si="9"/>
        <v>0.7405668534673429</v>
      </c>
      <c r="T21" s="1300"/>
      <c r="U21" s="406">
        <v>0.959</v>
      </c>
      <c r="V21" s="89">
        <f t="shared" si="11"/>
        <v>0.754967217509626</v>
      </c>
      <c r="W21" s="89">
        <v>0.821</v>
      </c>
    </row>
    <row r="22" spans="8:23" ht="23.25" customHeight="1">
      <c r="H22" s="1445" t="s">
        <v>58</v>
      </c>
      <c r="I22" s="1446"/>
      <c r="J22" s="257">
        <f t="shared" si="3"/>
        <v>0.9509755908283553</v>
      </c>
      <c r="K22" s="258">
        <f t="shared" si="3"/>
        <v>0.959144442411233</v>
      </c>
      <c r="L22" s="381">
        <f>E10/L10</f>
        <v>0.9594487220253606</v>
      </c>
      <c r="M22" s="689"/>
      <c r="N22" s="401">
        <v>0.9554</v>
      </c>
      <c r="O22" s="259">
        <v>1.038</v>
      </c>
      <c r="P22" s="259">
        <f t="shared" si="6"/>
        <v>0.9999521876199935</v>
      </c>
      <c r="Q22" s="87">
        <f t="shared" si="7"/>
        <v>0.985396902975626</v>
      </c>
      <c r="R22" s="88">
        <f t="shared" si="8"/>
        <v>1.1127480330151516</v>
      </c>
      <c r="S22" s="974">
        <f t="shared" si="9"/>
        <v>1.1505348079842288</v>
      </c>
      <c r="T22" s="1298"/>
      <c r="U22" s="406">
        <v>1.05</v>
      </c>
      <c r="V22" s="89">
        <v>1.178</v>
      </c>
      <c r="W22" s="89">
        <f t="shared" si="11"/>
        <v>1.1182917713469531</v>
      </c>
    </row>
    <row r="23" spans="8:23" ht="23.25" customHeight="1" thickBot="1">
      <c r="H23" s="1447" t="s">
        <v>22</v>
      </c>
      <c r="I23" s="1448"/>
      <c r="J23" s="261">
        <f t="shared" si="3"/>
        <v>1.2201043707332437</v>
      </c>
      <c r="K23" s="262">
        <f t="shared" si="3"/>
        <v>1.0250969015470115</v>
      </c>
      <c r="L23" s="1216">
        <f t="shared" si="3"/>
        <v>0.7966949006142032</v>
      </c>
      <c r="M23" s="690"/>
      <c r="N23" s="402">
        <v>1.121</v>
      </c>
      <c r="O23" s="263">
        <v>0.916</v>
      </c>
      <c r="P23" s="256">
        <v>1</v>
      </c>
      <c r="Q23" s="93">
        <f t="shared" si="7"/>
        <v>1.0946213540272947</v>
      </c>
      <c r="R23" s="94">
        <f t="shared" si="8"/>
        <v>0.9604102598157681</v>
      </c>
      <c r="S23" s="1220">
        <f t="shared" si="9"/>
        <v>1.108360308993151</v>
      </c>
      <c r="T23" s="1301"/>
      <c r="U23" s="407">
        <v>1.028</v>
      </c>
      <c r="V23" s="95">
        <v>1.178</v>
      </c>
      <c r="W23" s="95">
        <f t="shared" si="11"/>
        <v>1.103223869615865</v>
      </c>
    </row>
    <row r="24" spans="8:23" ht="23.25" customHeight="1" thickBot="1" thickTop="1">
      <c r="H24" s="1449" t="s">
        <v>26</v>
      </c>
      <c r="I24" s="1450"/>
      <c r="J24" s="264">
        <f t="shared" si="3"/>
        <v>0.9650779943346993</v>
      </c>
      <c r="K24" s="265">
        <f t="shared" si="3"/>
        <v>0.9869293096364209</v>
      </c>
      <c r="L24" s="1217">
        <f t="shared" si="3"/>
        <v>0.9350251624183976</v>
      </c>
      <c r="M24" s="691"/>
      <c r="N24" s="403">
        <f t="shared" si="4"/>
        <v>0.9763090364382588</v>
      </c>
      <c r="O24" s="266">
        <f t="shared" si="5"/>
        <v>0.9620795892232722</v>
      </c>
      <c r="P24" s="266">
        <f t="shared" si="6"/>
        <v>0.96874963644876</v>
      </c>
      <c r="Q24" s="96">
        <f t="shared" si="7"/>
        <v>1.1514380904947674</v>
      </c>
      <c r="R24" s="97">
        <f t="shared" si="8"/>
        <v>1.1099466172297419</v>
      </c>
      <c r="S24" s="1221">
        <f t="shared" si="9"/>
        <v>1.0272426055471973</v>
      </c>
      <c r="T24" s="1302"/>
      <c r="U24" s="408">
        <f t="shared" si="10"/>
        <v>1.1297386741465867</v>
      </c>
      <c r="V24" s="98">
        <f t="shared" si="11"/>
        <v>1.0228779475068046</v>
      </c>
      <c r="W24" s="98">
        <v>1.0707226378513641</v>
      </c>
    </row>
    <row r="25" spans="11:23" ht="16.5" customHeight="1" thickBot="1">
      <c r="K25" s="138"/>
      <c r="L25" s="138"/>
      <c r="M25" s="138"/>
      <c r="N25" s="138"/>
      <c r="O25" s="138"/>
      <c r="P25" s="138"/>
      <c r="Q25" s="1289"/>
      <c r="R25" s="1289"/>
      <c r="S25" s="1289"/>
      <c r="T25" s="12"/>
      <c r="U25" s="12"/>
      <c r="V25" s="12"/>
      <c r="W25" s="99" t="s">
        <v>23</v>
      </c>
    </row>
    <row r="26" spans="1:23" ht="16.5" customHeight="1">
      <c r="A26" s="76"/>
      <c r="B26" s="158"/>
      <c r="C26" s="1425" t="s">
        <v>108</v>
      </c>
      <c r="D26" s="1426"/>
      <c r="E26" s="1426"/>
      <c r="F26" s="1426"/>
      <c r="G26" s="1426"/>
      <c r="H26" s="1426"/>
      <c r="I26" s="1427"/>
      <c r="J26" s="1419" t="s">
        <v>108</v>
      </c>
      <c r="K26" s="1420"/>
      <c r="L26" s="1420"/>
      <c r="M26" s="1420"/>
      <c r="N26" s="1420"/>
      <c r="O26" s="1420"/>
      <c r="P26" s="1421"/>
      <c r="Q26" s="1413" t="s">
        <v>110</v>
      </c>
      <c r="R26" s="1413"/>
      <c r="S26" s="1413"/>
      <c r="T26" s="1413"/>
      <c r="U26" s="1413"/>
      <c r="V26" s="1413"/>
      <c r="W26" s="1414"/>
    </row>
    <row r="27" spans="1:23" ht="18" customHeight="1">
      <c r="A27" s="1441" t="s">
        <v>27</v>
      </c>
      <c r="B27" s="1442"/>
      <c r="C27" s="1405" t="s">
        <v>188</v>
      </c>
      <c r="D27" s="1406"/>
      <c r="E27" s="1406"/>
      <c r="F27" s="1406"/>
      <c r="G27" s="1406"/>
      <c r="H27" s="1406"/>
      <c r="I27" s="1407"/>
      <c r="J27" s="1422" t="s">
        <v>73</v>
      </c>
      <c r="K27" s="1423"/>
      <c r="L27" s="1423"/>
      <c r="M27" s="1423"/>
      <c r="N27" s="1423"/>
      <c r="O27" s="1423"/>
      <c r="P27" s="1424"/>
      <c r="Q27" s="1417" t="s">
        <v>1</v>
      </c>
      <c r="R27" s="1417"/>
      <c r="S27" s="1417"/>
      <c r="T27" s="1417"/>
      <c r="U27" s="1417"/>
      <c r="V27" s="1417"/>
      <c r="W27" s="1418"/>
    </row>
    <row r="28" spans="1:23" ht="19.5" customHeight="1" thickBot="1">
      <c r="A28" s="40"/>
      <c r="B28" s="41"/>
      <c r="C28" s="1405" t="s">
        <v>189</v>
      </c>
      <c r="D28" s="1406"/>
      <c r="E28" s="1406"/>
      <c r="F28" s="1406"/>
      <c r="G28" s="1406"/>
      <c r="H28" s="1406"/>
      <c r="I28" s="1407"/>
      <c r="J28" s="1430" t="s">
        <v>109</v>
      </c>
      <c r="K28" s="1431"/>
      <c r="L28" s="1431"/>
      <c r="M28" s="1431"/>
      <c r="N28" s="1423"/>
      <c r="O28" s="1423"/>
      <c r="P28" s="1432"/>
      <c r="Q28" s="1400"/>
      <c r="R28" s="1400"/>
      <c r="S28" s="1401"/>
      <c r="T28" s="1401"/>
      <c r="U28" s="1400"/>
      <c r="V28" s="1401"/>
      <c r="W28" s="1402"/>
    </row>
    <row r="29" spans="1:23" ht="21" customHeight="1" thickBot="1">
      <c r="A29" s="1443" t="s">
        <v>29</v>
      </c>
      <c r="B29" s="1454"/>
      <c r="C29" s="229" t="s">
        <v>86</v>
      </c>
      <c r="D29" s="396" t="s">
        <v>104</v>
      </c>
      <c r="E29" s="364" t="s">
        <v>190</v>
      </c>
      <c r="F29" s="630" t="s">
        <v>74</v>
      </c>
      <c r="G29" s="231" t="s">
        <v>107</v>
      </c>
      <c r="H29" s="231" t="s">
        <v>89</v>
      </c>
      <c r="I29" s="232" t="s">
        <v>90</v>
      </c>
      <c r="J29" s="250" t="s">
        <v>79</v>
      </c>
      <c r="K29" s="156" t="s">
        <v>80</v>
      </c>
      <c r="L29" s="397" t="s">
        <v>81</v>
      </c>
      <c r="M29" s="156" t="s">
        <v>82</v>
      </c>
      <c r="N29" s="13" t="s">
        <v>83</v>
      </c>
      <c r="O29" s="13" t="s">
        <v>84</v>
      </c>
      <c r="P29" s="157" t="s">
        <v>85</v>
      </c>
      <c r="Q29" s="6" t="s">
        <v>46</v>
      </c>
      <c r="R29" s="2" t="s">
        <v>78</v>
      </c>
      <c r="S29" s="1290" t="s">
        <v>48</v>
      </c>
      <c r="T29" s="846" t="s">
        <v>49</v>
      </c>
      <c r="U29" s="8" t="s">
        <v>47</v>
      </c>
      <c r="V29" s="8" t="s">
        <v>50</v>
      </c>
      <c r="W29" s="8" t="s">
        <v>51</v>
      </c>
    </row>
    <row r="30" spans="1:23" ht="23.25" customHeight="1" thickTop="1">
      <c r="A30" s="1451" t="s">
        <v>54</v>
      </c>
      <c r="B30" s="1452"/>
      <c r="C30" s="289">
        <f>C6/C$12</f>
        <v>0.44204080734939943</v>
      </c>
      <c r="D30" s="633">
        <f>D6/D$12</f>
        <v>0.43736565230838986</v>
      </c>
      <c r="E30" s="1240">
        <f>E6/E$12</f>
        <v>0.4278030144288168</v>
      </c>
      <c r="F30" s="692"/>
      <c r="G30" s="282">
        <f aca="true" t="shared" si="12" ref="G30:P30">G6/G$12</f>
        <v>0.4396084384661502</v>
      </c>
      <c r="H30" s="282">
        <f t="shared" si="12"/>
        <v>0.41834081834328973</v>
      </c>
      <c r="I30" s="290">
        <f t="shared" si="12"/>
        <v>0.42838779818352174</v>
      </c>
      <c r="J30" s="216">
        <f t="shared" si="12"/>
        <v>0.44551266920443916</v>
      </c>
      <c r="K30" s="445">
        <f t="shared" si="12"/>
        <v>0.43072939863355386</v>
      </c>
      <c r="L30" s="448">
        <f t="shared" si="12"/>
        <v>0.42455120361294607</v>
      </c>
      <c r="M30" s="216">
        <f t="shared" si="12"/>
        <v>0.4011022897043023</v>
      </c>
      <c r="N30" s="217">
        <f t="shared" si="12"/>
        <v>0.43792391163785155</v>
      </c>
      <c r="O30" s="217">
        <f t="shared" si="12"/>
        <v>0.4124129469397265</v>
      </c>
      <c r="P30" s="1348">
        <f t="shared" si="12"/>
        <v>0.42437120060435474</v>
      </c>
      <c r="Q30" s="101">
        <f aca="true" t="shared" si="13" ref="Q30:V30">Q6/Q$12</f>
        <v>0.46948261659758644</v>
      </c>
      <c r="R30" s="102">
        <f t="shared" si="13"/>
        <v>0.4386527619548388</v>
      </c>
      <c r="S30" s="102">
        <f t="shared" si="13"/>
        <v>0.4038864504788394</v>
      </c>
      <c r="T30" s="1291">
        <f t="shared" si="13"/>
        <v>0.3908603656274465</v>
      </c>
      <c r="U30" s="441">
        <f t="shared" si="13"/>
        <v>0.45328029968741407</v>
      </c>
      <c r="V30" s="103">
        <f t="shared" si="13"/>
        <v>0.3969409049487045</v>
      </c>
      <c r="W30" s="1343">
        <f>W6/W$12</f>
        <v>0.4221131888067594</v>
      </c>
    </row>
    <row r="31" spans="1:23" ht="23.25" customHeight="1">
      <c r="A31" s="1445" t="s">
        <v>55</v>
      </c>
      <c r="B31" s="1446"/>
      <c r="C31" s="291">
        <f aca="true" t="shared" si="14" ref="C31:H31">C7/C$12</f>
        <v>0.21674785937180432</v>
      </c>
      <c r="D31" s="634">
        <f aca="true" t="shared" si="15" ref="D31:E36">D7/D$12</f>
        <v>0.21656154215459691</v>
      </c>
      <c r="E31" s="1241">
        <f>E7/E$12</f>
        <v>0.20057151411387222</v>
      </c>
      <c r="F31" s="693"/>
      <c r="G31" s="284">
        <f t="shared" si="14"/>
        <v>0.21664806436009634</v>
      </c>
      <c r="H31" s="284">
        <f t="shared" si="14"/>
        <v>0.19242926858187664</v>
      </c>
      <c r="I31" s="292">
        <f aca="true" t="shared" si="16" ref="I31:I36">I7/I$12</f>
        <v>0.20387040546192273</v>
      </c>
      <c r="J31" s="200">
        <f aca="true" t="shared" si="17" ref="J31:P31">J7/J$12</f>
        <v>0.2331004454340517</v>
      </c>
      <c r="K31" s="446">
        <f t="shared" si="17"/>
        <v>0.22743814129903142</v>
      </c>
      <c r="L31" s="449">
        <f t="shared" si="17"/>
        <v>0.2341915724388714</v>
      </c>
      <c r="M31" s="200">
        <f t="shared" si="17"/>
        <v>0.20986995991196913</v>
      </c>
      <c r="N31" s="199">
        <f t="shared" si="17"/>
        <v>0.23019379137919177</v>
      </c>
      <c r="O31" s="199">
        <f t="shared" si="17"/>
        <v>0.22160156606551407</v>
      </c>
      <c r="P31" s="1349">
        <f t="shared" si="17"/>
        <v>0.2256291679637735</v>
      </c>
      <c r="Q31" s="116">
        <f aca="true" t="shared" si="18" ref="Q31:R36">Q7/Q$12</f>
        <v>0.17612871170617542</v>
      </c>
      <c r="R31" s="117">
        <f t="shared" si="18"/>
        <v>0.2052463996728303</v>
      </c>
      <c r="S31" s="117">
        <f aca="true" t="shared" si="19" ref="S31:T36">S7/S$12</f>
        <v>0.20976221482660487</v>
      </c>
      <c r="T31" s="1292">
        <f t="shared" si="19"/>
        <v>0.1742454289298431</v>
      </c>
      <c r="U31" s="442">
        <f aca="true" t="shared" si="20" ref="U31:W35">U7/U$12</f>
        <v>0.19153827402019927</v>
      </c>
      <c r="V31" s="118">
        <f t="shared" si="20"/>
        <v>0.19082456346441248</v>
      </c>
      <c r="W31" s="1344">
        <f>W7/W$12</f>
        <v>0.19112033306422346</v>
      </c>
    </row>
    <row r="32" spans="1:23" ht="23.25" customHeight="1">
      <c r="A32" s="1445" t="s">
        <v>56</v>
      </c>
      <c r="B32" s="1446"/>
      <c r="C32" s="289">
        <f aca="true" t="shared" si="21" ref="C32:H32">C8/C$12</f>
        <v>0.15525461280566089</v>
      </c>
      <c r="D32" s="633">
        <f t="shared" si="15"/>
        <v>0.1355500563042603</v>
      </c>
      <c r="E32" s="1242">
        <f>E8/E$12</f>
        <v>0.14318836608214183</v>
      </c>
      <c r="F32" s="692"/>
      <c r="G32" s="282">
        <f t="shared" si="21"/>
        <v>0.14502733127021755</v>
      </c>
      <c r="H32" s="282">
        <f t="shared" si="21"/>
        <v>0.13427565079568987</v>
      </c>
      <c r="I32" s="290">
        <f t="shared" si="16"/>
        <v>0.13935482356406573</v>
      </c>
      <c r="J32" s="216">
        <f aca="true" t="shared" si="22" ref="J32:P33">J8/J$12</f>
        <v>0.13813679973794288</v>
      </c>
      <c r="K32" s="445">
        <f t="shared" si="22"/>
        <v>0.1255225177001948</v>
      </c>
      <c r="L32" s="450">
        <f t="shared" si="22"/>
        <v>0.12218814595813593</v>
      </c>
      <c r="M32" s="216">
        <f t="shared" si="22"/>
        <v>0.11626813442752254</v>
      </c>
      <c r="N32" s="217">
        <f t="shared" si="22"/>
        <v>0.13166145804666932</v>
      </c>
      <c r="O32" s="217">
        <f t="shared" si="22"/>
        <v>0.11912367057360582</v>
      </c>
      <c r="P32" s="1348">
        <f t="shared" si="22"/>
        <v>0.12500075302698366</v>
      </c>
      <c r="Q32" s="107">
        <f t="shared" si="18"/>
        <v>0.14044010930819423</v>
      </c>
      <c r="R32" s="108">
        <f t="shared" si="18"/>
        <v>0.12426605906581367</v>
      </c>
      <c r="S32" s="108">
        <f t="shared" si="19"/>
        <v>0.1314919318102649</v>
      </c>
      <c r="T32" s="1293">
        <f t="shared" si="19"/>
        <v>0.12213756593473123</v>
      </c>
      <c r="U32" s="443">
        <f t="shared" si="20"/>
        <v>0.13192170851449217</v>
      </c>
      <c r="V32" s="109">
        <f t="shared" si="20"/>
        <v>0.12650415729203637</v>
      </c>
      <c r="W32" s="1345">
        <f t="shared" si="20"/>
        <v>0.1289137145923516</v>
      </c>
    </row>
    <row r="33" spans="1:23" ht="23.25" customHeight="1">
      <c r="A33" s="1445" t="s">
        <v>57</v>
      </c>
      <c r="B33" s="1446"/>
      <c r="C33" s="289">
        <f aca="true" t="shared" si="23" ref="C33:K33">C9/C$12</f>
        <v>0.07848995345196759</v>
      </c>
      <c r="D33" s="633">
        <f t="shared" si="15"/>
        <v>0.10068707096602598</v>
      </c>
      <c r="E33" s="1242">
        <f>E9/E$12</f>
        <v>0.10155342390028015</v>
      </c>
      <c r="F33" s="692"/>
      <c r="G33" s="282">
        <f>G9/G$12</f>
        <v>0.0900073146027029</v>
      </c>
      <c r="H33" s="282">
        <f t="shared" si="23"/>
        <v>0.1321807263467902</v>
      </c>
      <c r="I33" s="290">
        <f t="shared" si="16"/>
        <v>0.11225769710614669</v>
      </c>
      <c r="J33" s="216">
        <f t="shared" si="23"/>
        <v>0.07938864130732572</v>
      </c>
      <c r="K33" s="445">
        <f t="shared" si="23"/>
        <v>0.1045277432151314</v>
      </c>
      <c r="L33" s="450">
        <f t="shared" si="22"/>
        <v>0.09126876803934802</v>
      </c>
      <c r="M33" s="216">
        <f>M9/M$12</f>
        <v>0.16673923189717543</v>
      </c>
      <c r="N33" s="217">
        <f>N9/N$12</f>
        <v>0.0922934007044645</v>
      </c>
      <c r="O33" s="217">
        <f>O9/O$12</f>
        <v>0.13033581673602843</v>
      </c>
      <c r="P33" s="1348">
        <f>P9/P$12</f>
        <v>0.11250345068072988</v>
      </c>
      <c r="Q33" s="107">
        <f t="shared" si="18"/>
        <v>0.09108144506478737</v>
      </c>
      <c r="R33" s="108">
        <f t="shared" si="18"/>
        <v>0.11932345981947244</v>
      </c>
      <c r="S33" s="108">
        <f t="shared" si="19"/>
        <v>0.14086507285754862</v>
      </c>
      <c r="T33" s="1294">
        <f t="shared" si="19"/>
        <v>0.2125485654571092</v>
      </c>
      <c r="U33" s="443">
        <f t="shared" si="20"/>
        <v>0.10584100397752343</v>
      </c>
      <c r="V33" s="109">
        <f t="shared" si="20"/>
        <v>0.17908691520614206</v>
      </c>
      <c r="W33" s="1345">
        <f t="shared" si="20"/>
        <v>0.14627436663760993</v>
      </c>
    </row>
    <row r="34" spans="1:23" ht="23.25" customHeight="1">
      <c r="A34" s="1445" t="s">
        <v>58</v>
      </c>
      <c r="B34" s="1446"/>
      <c r="C34" s="289">
        <f aca="true" t="shared" si="24" ref="C34:H34">C10/C$12</f>
        <v>0.08424138488073414</v>
      </c>
      <c r="D34" s="633">
        <f t="shared" si="15"/>
        <v>0.09117687525541145</v>
      </c>
      <c r="E34" s="1242">
        <f>E10/E$12</f>
        <v>0.10605570911466711</v>
      </c>
      <c r="F34" s="692"/>
      <c r="G34" s="282">
        <f t="shared" si="24"/>
        <v>0.087950377183086</v>
      </c>
      <c r="H34" s="282">
        <f t="shared" si="24"/>
        <v>0.10100779340080059</v>
      </c>
      <c r="I34" s="290">
        <f t="shared" si="16"/>
        <v>0.0948393741443421</v>
      </c>
      <c r="J34" s="216">
        <f aca="true" t="shared" si="25" ref="J34:P35">J10/J$12</f>
        <v>0.08549063461225093</v>
      </c>
      <c r="K34" s="445">
        <f t="shared" si="25"/>
        <v>0.09381812224695993</v>
      </c>
      <c r="L34" s="450">
        <f t="shared" si="25"/>
        <v>0.10335597345005246</v>
      </c>
      <c r="M34" s="216">
        <f t="shared" si="25"/>
        <v>0.08479087453031806</v>
      </c>
      <c r="N34" s="217">
        <f t="shared" si="25"/>
        <v>0.08976541836159405</v>
      </c>
      <c r="O34" s="217">
        <f t="shared" si="25"/>
        <v>0.09374580827441165</v>
      </c>
      <c r="P34" s="1348">
        <f t="shared" si="25"/>
        <v>0.09188000222494071</v>
      </c>
      <c r="Q34" s="107">
        <f t="shared" si="18"/>
        <v>0.09843621291562613</v>
      </c>
      <c r="R34" s="108">
        <f t="shared" si="18"/>
        <v>0.09094733152221542</v>
      </c>
      <c r="S34" s="108">
        <f t="shared" si="19"/>
        <v>0.09469069706372556</v>
      </c>
      <c r="T34" s="1292">
        <f t="shared" si="19"/>
        <v>0.0817890579660269</v>
      </c>
      <c r="U34" s="443">
        <f t="shared" si="20"/>
        <v>0.09449781066494686</v>
      </c>
      <c r="V34" s="109">
        <f t="shared" si="20"/>
        <v>0.08781150636377756</v>
      </c>
      <c r="W34" s="1345">
        <f t="shared" si="20"/>
        <v>0.09079386468919386</v>
      </c>
    </row>
    <row r="35" spans="1:23" ht="23.25" customHeight="1" thickBot="1">
      <c r="A35" s="1447" t="s">
        <v>22</v>
      </c>
      <c r="B35" s="1448"/>
      <c r="C35" s="293">
        <f>C11/C$12</f>
        <v>0.02322538214043354</v>
      </c>
      <c r="D35" s="650">
        <f t="shared" si="15"/>
        <v>0.018658803011315502</v>
      </c>
      <c r="E35" s="1243">
        <f t="shared" si="15"/>
        <v>0.02082797236022195</v>
      </c>
      <c r="F35" s="694"/>
      <c r="G35" s="286">
        <f>G11/G$12</f>
        <v>0.020758474117747006</v>
      </c>
      <c r="H35" s="286">
        <f>H11/H$12</f>
        <v>0.02176574253155289</v>
      </c>
      <c r="I35" s="294">
        <f t="shared" si="16"/>
        <v>0.021289901540001033</v>
      </c>
      <c r="J35" s="220">
        <f aca="true" t="shared" si="26" ref="J35:O35">J11/J$12</f>
        <v>0.018370809703989723</v>
      </c>
      <c r="K35" s="477">
        <f t="shared" si="26"/>
        <v>0.017964076905128624</v>
      </c>
      <c r="L35" s="480">
        <f t="shared" si="26"/>
        <v>0.02444433650064615</v>
      </c>
      <c r="M35" s="220">
        <f t="shared" si="26"/>
        <v>0.021229509528712515</v>
      </c>
      <c r="N35" s="219">
        <f t="shared" si="26"/>
        <v>0.018162019870228894</v>
      </c>
      <c r="O35" s="219">
        <f t="shared" si="26"/>
        <v>0.02278019141071364</v>
      </c>
      <c r="P35" s="1350">
        <f t="shared" si="25"/>
        <v>0.02061542549921744</v>
      </c>
      <c r="Q35" s="104">
        <f t="shared" si="18"/>
        <v>0.024430904407630658</v>
      </c>
      <c r="R35" s="105">
        <f t="shared" si="18"/>
        <v>0.021563987964829254</v>
      </c>
      <c r="S35" s="105">
        <f t="shared" si="19"/>
        <v>0.019303632963016553</v>
      </c>
      <c r="T35" s="1295">
        <f t="shared" si="19"/>
        <v>0.018419016084842733</v>
      </c>
      <c r="U35" s="470">
        <f aca="true" t="shared" si="27" ref="U35:W36">U11/U$12</f>
        <v>0.022920903135424026</v>
      </c>
      <c r="V35" s="106">
        <f t="shared" si="27"/>
        <v>0.018831952724926816</v>
      </c>
      <c r="W35" s="1346">
        <f t="shared" si="20"/>
        <v>0.020660125511659067</v>
      </c>
    </row>
    <row r="36" spans="1:23" ht="23.25" customHeight="1" thickBot="1" thickTop="1">
      <c r="A36" s="1449" t="s">
        <v>26</v>
      </c>
      <c r="B36" s="1450"/>
      <c r="C36" s="295">
        <f>C12/C$12</f>
        <v>1</v>
      </c>
      <c r="D36" s="652">
        <f t="shared" si="15"/>
        <v>1</v>
      </c>
      <c r="E36" s="1244">
        <f t="shared" si="15"/>
        <v>1</v>
      </c>
      <c r="F36" s="695"/>
      <c r="G36" s="288">
        <f>G12/G$12</f>
        <v>1</v>
      </c>
      <c r="H36" s="288">
        <f>H12/H$12</f>
        <v>1</v>
      </c>
      <c r="I36" s="296">
        <f t="shared" si="16"/>
        <v>1</v>
      </c>
      <c r="J36" s="224">
        <f aca="true" t="shared" si="28" ref="J36:P36">J12/J$12</f>
        <v>1</v>
      </c>
      <c r="K36" s="479">
        <f t="shared" si="28"/>
        <v>1</v>
      </c>
      <c r="L36" s="482">
        <f t="shared" si="28"/>
        <v>1</v>
      </c>
      <c r="M36" s="224">
        <f t="shared" si="28"/>
        <v>1</v>
      </c>
      <c r="N36" s="225">
        <f t="shared" si="28"/>
        <v>1</v>
      </c>
      <c r="O36" s="226">
        <f t="shared" si="28"/>
        <v>1</v>
      </c>
      <c r="P36" s="1351">
        <f t="shared" si="28"/>
        <v>1</v>
      </c>
      <c r="Q36" s="113">
        <f t="shared" si="18"/>
        <v>1</v>
      </c>
      <c r="R36" s="114">
        <f t="shared" si="18"/>
        <v>1</v>
      </c>
      <c r="S36" s="114">
        <f t="shared" si="19"/>
        <v>1</v>
      </c>
      <c r="T36" s="1296">
        <f t="shared" si="19"/>
        <v>1</v>
      </c>
      <c r="U36" s="476">
        <f t="shared" si="27"/>
        <v>1</v>
      </c>
      <c r="V36" s="115">
        <f t="shared" si="27"/>
        <v>1</v>
      </c>
      <c r="W36" s="1347">
        <f t="shared" si="27"/>
        <v>1</v>
      </c>
    </row>
    <row r="37" ht="13.5">
      <c r="P37" s="1315"/>
    </row>
    <row r="38" ht="13.5">
      <c r="P38" s="1315"/>
    </row>
  </sheetData>
  <mergeCells count="49">
    <mergeCell ref="H23:I23"/>
    <mergeCell ref="H24:I24"/>
    <mergeCell ref="H19:I19"/>
    <mergeCell ref="H20:I20"/>
    <mergeCell ref="H21:I21"/>
    <mergeCell ref="H22:I22"/>
    <mergeCell ref="A36:B36"/>
    <mergeCell ref="A32:B32"/>
    <mergeCell ref="A33:B33"/>
    <mergeCell ref="A34:B34"/>
    <mergeCell ref="A35:B35"/>
    <mergeCell ref="Q28:W28"/>
    <mergeCell ref="A29:B29"/>
    <mergeCell ref="A30:B30"/>
    <mergeCell ref="A31:B31"/>
    <mergeCell ref="C28:I28"/>
    <mergeCell ref="J28:P28"/>
    <mergeCell ref="Q26:W26"/>
    <mergeCell ref="A27:B27"/>
    <mergeCell ref="Q27:W27"/>
    <mergeCell ref="C26:I26"/>
    <mergeCell ref="C27:I27"/>
    <mergeCell ref="J26:P26"/>
    <mergeCell ref="J27:P27"/>
    <mergeCell ref="A6:B6"/>
    <mergeCell ref="A7:B7"/>
    <mergeCell ref="A8:B8"/>
    <mergeCell ref="A9:B9"/>
    <mergeCell ref="A10:B10"/>
    <mergeCell ref="A11:B11"/>
    <mergeCell ref="A12:B12"/>
    <mergeCell ref="H18:I18"/>
    <mergeCell ref="H16:I16"/>
    <mergeCell ref="Q16:W16"/>
    <mergeCell ref="H17:I17"/>
    <mergeCell ref="Q4:W4"/>
    <mergeCell ref="Q15:W15"/>
    <mergeCell ref="J16:P16"/>
    <mergeCell ref="J15:P15"/>
    <mergeCell ref="C4:I4"/>
    <mergeCell ref="J4:P4"/>
    <mergeCell ref="A5:B5"/>
    <mergeCell ref="Q2:W2"/>
    <mergeCell ref="A3:B3"/>
    <mergeCell ref="Q3:W3"/>
    <mergeCell ref="C2:I2"/>
    <mergeCell ref="C3:I3"/>
    <mergeCell ref="J2:P2"/>
    <mergeCell ref="J3:P3"/>
  </mergeCells>
  <printOptions/>
  <pageMargins left="0.35433070866141736" right="0.2755905511811024" top="0.5118110236220472" bottom="0.1968503937007874" header="0.5118110236220472" footer="0.35433070866141736"/>
  <pageSetup horizontalDpi="600" verticalDpi="600" orientation="landscape" paperSize="9" scale="70" r:id="rId2"/>
  <headerFooter alignWithMargins="0">
    <oddFooter>&amp;C&amp;P/&amp;N</oddFooter>
  </headerFooter>
  <ignoredErrors>
    <ignoredError sqref="S37:T39 D30:D38 E37:F38 G30:H38 I37:I38" evalErro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940133</dc:creator>
  <cp:keywords/>
  <dc:description/>
  <cp:lastModifiedBy>OMRON</cp:lastModifiedBy>
  <cp:lastPrinted>2008-01-31T01:35:57Z</cp:lastPrinted>
  <dcterms:created xsi:type="dcterms:W3CDTF">2004-07-14T08:18:12Z</dcterms:created>
  <dcterms:modified xsi:type="dcterms:W3CDTF">2008-02-01T03:50:46Z</dcterms:modified>
  <cp:category/>
  <cp:version/>
  <cp:contentType/>
  <cp:contentStatus/>
</cp:coreProperties>
</file>