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975" activeTab="0"/>
  </bookViews>
  <sheets>
    <sheet name="Index" sheetId="1" r:id="rId1"/>
    <sheet name="04PL" sheetId="2" r:id="rId2"/>
    <sheet name="04PL-Q" sheetId="3" r:id="rId3"/>
    <sheet name="04Sales" sheetId="4" r:id="rId4"/>
    <sheet name="04Sales-Q" sheetId="5" r:id="rId5"/>
    <sheet name="04R&amp;D" sheetId="6" r:id="rId6"/>
    <sheet name="04R&amp;D-Q" sheetId="7" r:id="rId7"/>
    <sheet name="04BS" sheetId="8" r:id="rId8"/>
    <sheet name="04IAB" sheetId="9" r:id="rId9"/>
    <sheet name="04ECB" sheetId="10" r:id="rId10"/>
    <sheet name="04AEC" sheetId="11" r:id="rId11"/>
    <sheet name="04SSB" sheetId="12" r:id="rId12"/>
    <sheet name="04HCB" sheetId="13" r:id="rId13"/>
    <sheet name="04Other" sheetId="14" r:id="rId14"/>
    <sheet name="04IAB-Q" sheetId="15" r:id="rId15"/>
    <sheet name="04ECB-Q" sheetId="16" r:id="rId16"/>
    <sheet name="04AEC-Q" sheetId="17" r:id="rId17"/>
    <sheet name="04SSB-Q" sheetId="18" r:id="rId18"/>
    <sheet name="04HCB-Q" sheetId="19" r:id="rId19"/>
    <sheet name="04Other-Q" sheetId="20" r:id="rId20"/>
  </sheets>
  <definedNames>
    <definedName name="_xlnm.Print_Area" localSheetId="10">'04AEC'!$A$1:$M$28</definedName>
    <definedName name="_xlnm.Print_Area" localSheetId="16">'04AEC-Q'!$A$1:$W$25</definedName>
    <definedName name="_xlnm.Print_Area" localSheetId="7">'04BS'!$A$1:$M$37</definedName>
    <definedName name="_xlnm.Print_Area" localSheetId="9">'04ECB'!$A$1:$M$28</definedName>
    <definedName name="_xlnm.Print_Area" localSheetId="15">'04ECB-Q'!$A$1:$W$25</definedName>
    <definedName name="_xlnm.Print_Area" localSheetId="12">'04HCB'!$A$1:$M$30</definedName>
    <definedName name="_xlnm.Print_Area" localSheetId="18">'04HCB-Q'!$A$1:$W$25</definedName>
    <definedName name="_xlnm.Print_Area" localSheetId="8">'04IAB'!$A$1:$M$28</definedName>
    <definedName name="_xlnm.Print_Area" localSheetId="14">'04IAB-Q'!$A$1:$W$25</definedName>
    <definedName name="_xlnm.Print_Area" localSheetId="13">'04Other'!$A$1:$M$21</definedName>
    <definedName name="_xlnm.Print_Area" localSheetId="19">'04Other-Q'!$A$1:$W$25</definedName>
    <definedName name="_xlnm.Print_Area" localSheetId="1">'04PL'!$A$1:$M$21</definedName>
    <definedName name="_xlnm.Print_Area" localSheetId="2">'04PL-Q'!$A$1:$W$16</definedName>
    <definedName name="_xlnm.Print_Area" localSheetId="5">'04R&amp;D'!$A$1:$M$25</definedName>
    <definedName name="_xlnm.Print_Area" localSheetId="6">'04R&amp;D-Q'!$A$1:$W$22</definedName>
    <definedName name="_xlnm.Print_Area" localSheetId="3">'04Sales'!$A$1:$M$25</definedName>
    <definedName name="_xlnm.Print_Area" localSheetId="4">'04Sales-Q'!$A$1:$W$29</definedName>
    <definedName name="_xlnm.Print_Area" localSheetId="11">'04SSB'!$A$1:$M$28</definedName>
    <definedName name="_xlnm.Print_Area" localSheetId="17">'04SSB-Q'!$A$1:$W$25</definedName>
  </definedNames>
  <calcPr fullCalcOnLoad="1"/>
</workbook>
</file>

<file path=xl/sharedStrings.xml><?xml version="1.0" encoding="utf-8"?>
<sst xmlns="http://schemas.openxmlformats.org/spreadsheetml/2006/main" count="1548" uniqueCount="268">
  <si>
    <t>EURO</t>
  </si>
  <si>
    <t>％</t>
  </si>
  <si>
    <t>US$</t>
  </si>
  <si>
    <t>IAB</t>
  </si>
  <si>
    <t>ECB</t>
  </si>
  <si>
    <t>AEC</t>
  </si>
  <si>
    <t>SSB/AMB</t>
  </si>
  <si>
    <t>HCB</t>
  </si>
  <si>
    <t>IAB</t>
  </si>
  <si>
    <t>ECB</t>
  </si>
  <si>
    <t>AEC</t>
  </si>
  <si>
    <t>SSB/AMB</t>
  </si>
  <si>
    <t>HCB</t>
  </si>
  <si>
    <t>IAB</t>
  </si>
  <si>
    <t>IAB</t>
  </si>
  <si>
    <t>---</t>
  </si>
  <si>
    <t>ECB</t>
  </si>
  <si>
    <t>ECB</t>
  </si>
  <si>
    <t>AEC</t>
  </si>
  <si>
    <t>AEC</t>
  </si>
  <si>
    <t>SSB</t>
  </si>
  <si>
    <t>SSB</t>
  </si>
  <si>
    <t>HCB</t>
  </si>
  <si>
    <t>HCB</t>
  </si>
  <si>
    <t>％</t>
  </si>
  <si>
    <t>6.4%</t>
  </si>
  <si>
    <t>---</t>
  </si>
  <si>
    <t>67%</t>
  </si>
  <si>
    <t>66%</t>
  </si>
  <si>
    <t>12%</t>
  </si>
  <si>
    <t>16%</t>
  </si>
  <si>
    <t>6%</t>
  </si>
  <si>
    <t>9%</t>
  </si>
  <si>
    <t>15%</t>
  </si>
  <si>
    <t>8%</t>
  </si>
  <si>
    <t>35%</t>
  </si>
  <si>
    <t>32%</t>
  </si>
  <si>
    <t>26%</t>
  </si>
  <si>
    <t>42%</t>
  </si>
  <si>
    <t>19%</t>
  </si>
  <si>
    <t>13%</t>
  </si>
  <si>
    <t>25%</t>
  </si>
  <si>
    <t>44%</t>
  </si>
  <si>
    <t>31%</t>
  </si>
  <si>
    <t>20%</t>
  </si>
  <si>
    <t>11%</t>
  </si>
  <si>
    <t>38%</t>
  </si>
  <si>
    <t>17%</t>
  </si>
  <si>
    <t>37%</t>
  </si>
  <si>
    <t>53%</t>
  </si>
  <si>
    <t>3%</t>
  </si>
  <si>
    <t>24%</t>
  </si>
  <si>
    <t>54%</t>
  </si>
  <si>
    <t>5%</t>
  </si>
  <si>
    <r>
      <t>S</t>
    </r>
    <r>
      <rPr>
        <sz val="11"/>
        <rFont val="ＭＳ Ｐゴシック"/>
        <family val="0"/>
      </rPr>
      <t>ales</t>
    </r>
  </si>
  <si>
    <r>
      <t>G</t>
    </r>
    <r>
      <rPr>
        <sz val="11"/>
        <rFont val="ＭＳ Ｐゴシック"/>
        <family val="0"/>
      </rPr>
      <t>ross Profit</t>
    </r>
  </si>
  <si>
    <r>
      <t>S</t>
    </r>
    <r>
      <rPr>
        <sz val="11"/>
        <rFont val="ＭＳ Ｐゴシック"/>
        <family val="0"/>
      </rPr>
      <t>G&amp;A</t>
    </r>
  </si>
  <si>
    <t>R&amp;D Exp</t>
  </si>
  <si>
    <r>
      <t>N</t>
    </r>
    <r>
      <rPr>
        <sz val="11"/>
        <rFont val="ＭＳ Ｐゴシック"/>
        <family val="0"/>
      </rPr>
      <t>on-Ope.Exp.</t>
    </r>
  </si>
  <si>
    <r>
      <t>N</t>
    </r>
    <r>
      <rPr>
        <sz val="11"/>
        <rFont val="ＭＳ Ｐゴシック"/>
        <family val="0"/>
      </rPr>
      <t>IBT</t>
    </r>
  </si>
  <si>
    <t>Currency Rate</t>
  </si>
  <si>
    <t>(Yen)</t>
  </si>
  <si>
    <t>Actual</t>
  </si>
  <si>
    <t>Results</t>
  </si>
  <si>
    <t>Results</t>
  </si>
  <si>
    <r>
      <t>L</t>
    </r>
    <r>
      <rPr>
        <sz val="11"/>
        <rFont val="ＭＳ Ｐゴシック"/>
        <family val="0"/>
      </rPr>
      <t>ast Year</t>
    </r>
  </si>
  <si>
    <r>
      <t>R</t>
    </r>
    <r>
      <rPr>
        <sz val="11"/>
        <rFont val="ＭＳ Ｐゴシック"/>
        <family val="0"/>
      </rPr>
      <t>esults</t>
    </r>
  </si>
  <si>
    <r>
      <t>C</t>
    </r>
    <r>
      <rPr>
        <sz val="11"/>
        <rFont val="ＭＳ Ｐゴシック"/>
        <family val="0"/>
      </rPr>
      <t>hange</t>
    </r>
  </si>
  <si>
    <r>
      <t>t</t>
    </r>
    <r>
      <rPr>
        <sz val="11"/>
        <rFont val="ＭＳ Ｐゴシック"/>
        <family val="0"/>
      </rPr>
      <t>o LY</t>
    </r>
  </si>
  <si>
    <t>as of May '03</t>
  </si>
  <si>
    <r>
      <t>t</t>
    </r>
    <r>
      <rPr>
        <sz val="11"/>
        <rFont val="ＭＳ Ｐゴシック"/>
        <family val="0"/>
      </rPr>
      <t>o plan</t>
    </r>
  </si>
  <si>
    <r>
      <t>O</t>
    </r>
    <r>
      <rPr>
        <sz val="11"/>
        <rFont val="ＭＳ Ｐゴシック"/>
        <family val="0"/>
      </rPr>
      <t>riginal plan</t>
    </r>
  </si>
  <si>
    <r>
      <t>t</t>
    </r>
    <r>
      <rPr>
        <sz val="11"/>
        <rFont val="ＭＳ Ｐゴシック"/>
        <family val="0"/>
      </rPr>
      <t>o Est.</t>
    </r>
  </si>
  <si>
    <r>
      <t>E</t>
    </r>
    <r>
      <rPr>
        <sz val="11"/>
        <rFont val="ＭＳ Ｐゴシック"/>
        <family val="0"/>
      </rPr>
      <t>stimation</t>
    </r>
  </si>
  <si>
    <t>as of February '04</t>
  </si>
  <si>
    <t>　　（Billions of yen）</t>
  </si>
  <si>
    <r>
      <t>C</t>
    </r>
    <r>
      <rPr>
        <sz val="11"/>
        <rFont val="ＭＳ Ｐゴシック"/>
        <family val="0"/>
      </rPr>
      <t>ost of sales</t>
    </r>
  </si>
  <si>
    <t>2Q</t>
  </si>
  <si>
    <t>3Q</t>
  </si>
  <si>
    <t>4Q</t>
  </si>
  <si>
    <t>Actual</t>
  </si>
  <si>
    <t>Actual</t>
  </si>
  <si>
    <t>Results</t>
  </si>
  <si>
    <r>
      <t>L</t>
    </r>
    <r>
      <rPr>
        <sz val="11"/>
        <rFont val="ＭＳ Ｐゴシック"/>
        <family val="0"/>
      </rPr>
      <t>ast Year</t>
    </r>
  </si>
  <si>
    <t>Last Year</t>
  </si>
  <si>
    <t>1Q</t>
  </si>
  <si>
    <r>
      <t>C</t>
    </r>
    <r>
      <rPr>
        <sz val="11"/>
        <rFont val="ＭＳ Ｐゴシック"/>
        <family val="0"/>
      </rPr>
      <t>hange</t>
    </r>
  </si>
  <si>
    <t>Change</t>
  </si>
  <si>
    <r>
      <t>t</t>
    </r>
    <r>
      <rPr>
        <sz val="11"/>
        <rFont val="ＭＳ Ｐゴシック"/>
        <family val="0"/>
      </rPr>
      <t>o LY</t>
    </r>
  </si>
  <si>
    <t>to LY</t>
  </si>
  <si>
    <r>
      <t>J</t>
    </r>
    <r>
      <rPr>
        <sz val="11"/>
        <rFont val="ＭＳ Ｐゴシック"/>
        <family val="0"/>
      </rPr>
      <t>apan</t>
    </r>
  </si>
  <si>
    <r>
      <t>O</t>
    </r>
    <r>
      <rPr>
        <sz val="11"/>
        <rFont val="ＭＳ Ｐゴシック"/>
        <family val="0"/>
      </rPr>
      <t>verseas</t>
    </r>
  </si>
  <si>
    <r>
      <t>T</t>
    </r>
    <r>
      <rPr>
        <sz val="11"/>
        <rFont val="ＭＳ Ｐゴシック"/>
        <family val="0"/>
      </rPr>
      <t>otal</t>
    </r>
  </si>
  <si>
    <r>
      <t>N</t>
    </r>
    <r>
      <rPr>
        <sz val="11"/>
        <rFont val="ＭＳ Ｐゴシック"/>
        <family val="0"/>
      </rPr>
      <t>orth America</t>
    </r>
  </si>
  <si>
    <r>
      <t>E</t>
    </r>
    <r>
      <rPr>
        <sz val="11"/>
        <rFont val="ＭＳ Ｐゴシック"/>
        <family val="0"/>
      </rPr>
      <t>urope</t>
    </r>
  </si>
  <si>
    <r>
      <t>A</t>
    </r>
    <r>
      <rPr>
        <sz val="11"/>
        <rFont val="ＭＳ Ｐゴシック"/>
        <family val="0"/>
      </rPr>
      <t>sia</t>
    </r>
  </si>
  <si>
    <r>
      <t>C</t>
    </r>
    <r>
      <rPr>
        <sz val="11"/>
        <rFont val="ＭＳ Ｐゴシック"/>
        <family val="0"/>
      </rPr>
      <t>hina</t>
    </r>
  </si>
  <si>
    <r>
      <t>E</t>
    </r>
    <r>
      <rPr>
        <sz val="11"/>
        <rFont val="ＭＳ Ｐゴシック"/>
        <family val="0"/>
      </rPr>
      <t>xport</t>
    </r>
  </si>
  <si>
    <t>By Region</t>
  </si>
  <si>
    <t>By Business</t>
  </si>
  <si>
    <t>By Business</t>
  </si>
  <si>
    <t>（Billions of yen）</t>
  </si>
  <si>
    <r>
      <t>O</t>
    </r>
    <r>
      <rPr>
        <sz val="11"/>
        <rFont val="ＭＳ Ｐゴシック"/>
        <family val="0"/>
      </rPr>
      <t>perating Income</t>
    </r>
  </si>
  <si>
    <t>Operating Income</t>
  </si>
  <si>
    <t>　　（Billions of yen)</t>
  </si>
  <si>
    <t xml:space="preserve">Notes: </t>
  </si>
  <si>
    <t xml:space="preserve">The financial statements are prepared in accordance with U.S. GAAP standards. </t>
  </si>
  <si>
    <t>27%</t>
  </si>
  <si>
    <t>41%</t>
  </si>
  <si>
    <t>　（Billions of yen）</t>
  </si>
  <si>
    <r>
      <t>O</t>
    </r>
    <r>
      <rPr>
        <sz val="11"/>
        <rFont val="ＭＳ Ｐゴシック"/>
        <family val="0"/>
      </rPr>
      <t>verseas</t>
    </r>
  </si>
  <si>
    <r>
      <t>N</t>
    </r>
    <r>
      <rPr>
        <sz val="11"/>
        <rFont val="ＭＳ Ｐゴシック"/>
        <family val="0"/>
      </rPr>
      <t>orth America</t>
    </r>
  </si>
  <si>
    <r>
      <t>E</t>
    </r>
    <r>
      <rPr>
        <sz val="11"/>
        <rFont val="ＭＳ Ｐゴシック"/>
        <family val="0"/>
      </rPr>
      <t>urope</t>
    </r>
  </si>
  <si>
    <r>
      <t>A</t>
    </r>
    <r>
      <rPr>
        <sz val="11"/>
        <rFont val="ＭＳ Ｐゴシック"/>
        <family val="0"/>
      </rPr>
      <t>sia</t>
    </r>
  </si>
  <si>
    <r>
      <t>C</t>
    </r>
    <r>
      <rPr>
        <sz val="11"/>
        <rFont val="ＭＳ Ｐゴシック"/>
        <family val="0"/>
      </rPr>
      <t>hina</t>
    </r>
  </si>
  <si>
    <r>
      <t>E</t>
    </r>
    <r>
      <rPr>
        <sz val="11"/>
        <rFont val="ＭＳ Ｐゴシック"/>
        <family val="0"/>
      </rPr>
      <t>xport</t>
    </r>
  </si>
  <si>
    <r>
      <t>T</t>
    </r>
    <r>
      <rPr>
        <sz val="11"/>
        <rFont val="ＭＳ Ｐゴシック"/>
        <family val="0"/>
      </rPr>
      <t>otal</t>
    </r>
  </si>
  <si>
    <t>ECB</t>
  </si>
  <si>
    <t>B/S</t>
  </si>
  <si>
    <r>
      <t>A</t>
    </r>
    <r>
      <rPr>
        <sz val="11"/>
        <rFont val="ＭＳ Ｐゴシック"/>
        <family val="0"/>
      </rPr>
      <t>ssets</t>
    </r>
  </si>
  <si>
    <t>Cash and cash equivalents</t>
  </si>
  <si>
    <r>
      <t>L</t>
    </r>
    <r>
      <rPr>
        <sz val="11"/>
        <rFont val="ＭＳ Ｐゴシック"/>
        <family val="0"/>
      </rPr>
      <t>iabilities</t>
    </r>
  </si>
  <si>
    <t>Bank loans</t>
  </si>
  <si>
    <r>
      <t>S</t>
    </r>
    <r>
      <rPr>
        <sz val="11"/>
        <rFont val="ＭＳ Ｐゴシック"/>
        <family val="0"/>
      </rPr>
      <t>hareholders' equity</t>
    </r>
  </si>
  <si>
    <t>By Region</t>
  </si>
  <si>
    <t>Eliminations &amp; Corporate</t>
  </si>
  <si>
    <r>
      <t>C</t>
    </r>
    <r>
      <rPr>
        <sz val="11"/>
        <rFont val="ＭＳ Ｐゴシック"/>
        <family val="0"/>
      </rPr>
      <t>APEX</t>
    </r>
  </si>
  <si>
    <t>Inventories</t>
  </si>
  <si>
    <t>Fixed assets</t>
  </si>
  <si>
    <t>Long-Term Dept</t>
  </si>
  <si>
    <t>Other Liabilities</t>
  </si>
  <si>
    <t>By Business</t>
  </si>
  <si>
    <r>
      <t>D</t>
    </r>
    <r>
      <rPr>
        <sz val="11"/>
        <rFont val="ＭＳ Ｐゴシック"/>
        <family val="0"/>
      </rPr>
      <t>epreciation</t>
    </r>
  </si>
  <si>
    <t>System Components</t>
  </si>
  <si>
    <t>Sensor Components</t>
  </si>
  <si>
    <t>Industrial Components</t>
  </si>
  <si>
    <r>
      <t>C</t>
    </r>
    <r>
      <rPr>
        <sz val="11"/>
        <rFont val="ＭＳ Ｐゴシック"/>
        <family val="0"/>
      </rPr>
      <t>APEX</t>
    </r>
  </si>
  <si>
    <r>
      <t>R</t>
    </r>
    <r>
      <rPr>
        <sz val="11"/>
        <rFont val="ＭＳ Ｐゴシック"/>
        <family val="0"/>
      </rPr>
      <t>elays, Switches, Timers and Others</t>
    </r>
  </si>
  <si>
    <t>Others</t>
  </si>
  <si>
    <r>
      <t>E</t>
    </r>
    <r>
      <rPr>
        <sz val="11"/>
        <rFont val="ＭＳ Ｐゴシック"/>
        <family val="0"/>
      </rPr>
      <t>lectronic Mechanical Components</t>
    </r>
  </si>
  <si>
    <t>Amusement</t>
  </si>
  <si>
    <t>Semi Conductor</t>
  </si>
  <si>
    <t>Relays</t>
  </si>
  <si>
    <t>Switches</t>
  </si>
  <si>
    <t>Others</t>
  </si>
  <si>
    <r>
      <t>T</t>
    </r>
    <r>
      <rPr>
        <sz val="11"/>
        <rFont val="ＭＳ Ｐゴシック"/>
        <family val="0"/>
      </rPr>
      <t>icket vending machines, pass gates and solution sales</t>
    </r>
  </si>
  <si>
    <r>
      <t>S</t>
    </r>
    <r>
      <rPr>
        <sz val="11"/>
        <rFont val="ＭＳ Ｐゴシック"/>
        <family val="0"/>
      </rPr>
      <t>ales of road and signal management system, etc.</t>
    </r>
  </si>
  <si>
    <r>
      <t>D</t>
    </r>
    <r>
      <rPr>
        <sz val="11"/>
        <rFont val="ＭＳ Ｐゴシック"/>
        <family val="0"/>
      </rPr>
      <t>evice installation, maintenance and software development</t>
    </r>
  </si>
  <si>
    <t>Massage chairs</t>
  </si>
  <si>
    <r>
      <t>W</t>
    </r>
    <r>
      <rPr>
        <sz val="11"/>
        <rFont val="ＭＳ Ｐゴシック"/>
        <family val="0"/>
      </rPr>
      <t>rist/upper-arm, type for household use / and for professional use</t>
    </r>
  </si>
  <si>
    <r>
      <t>E</t>
    </r>
    <r>
      <rPr>
        <sz val="11"/>
        <rFont val="ＭＳ Ｐゴシック"/>
        <family val="0"/>
      </rPr>
      <t>ar type and  feminine use for household use, and for professional use</t>
    </r>
  </si>
  <si>
    <r>
      <t>L</t>
    </r>
    <r>
      <rPr>
        <sz val="11"/>
        <rFont val="ＭＳ Ｐゴシック"/>
        <family val="0"/>
      </rPr>
      <t>aw-frequency medical devices, etc.</t>
    </r>
  </si>
  <si>
    <r>
      <t>P</t>
    </r>
    <r>
      <rPr>
        <sz val="11"/>
        <rFont val="ＭＳ Ｐゴシック"/>
        <family val="0"/>
      </rPr>
      <t>ower Window Switches, Power Sheet Switches, etc.</t>
    </r>
  </si>
  <si>
    <t>Electronic Power Steering Controllers, Door Lock Contorollers, etc.</t>
  </si>
  <si>
    <t>Electronic Control Components</t>
  </si>
  <si>
    <t>Laser Rader, Sensors, etc.</t>
  </si>
  <si>
    <t>1st Half</t>
  </si>
  <si>
    <t>2nd Half</t>
  </si>
  <si>
    <t>1st Half</t>
  </si>
  <si>
    <t>2nd Half</t>
  </si>
  <si>
    <t>1Q</t>
  </si>
  <si>
    <t>2Q</t>
  </si>
  <si>
    <t>3Q</t>
  </si>
  <si>
    <t>4Q</t>
  </si>
  <si>
    <t>To Financial Institutions</t>
  </si>
  <si>
    <t>To Railway Companies</t>
  </si>
  <si>
    <t>To Traffic Sector</t>
  </si>
  <si>
    <t>Automotive Relays, PCB Relays</t>
  </si>
  <si>
    <t>Full</t>
  </si>
  <si>
    <t>Full</t>
  </si>
  <si>
    <t>March2004</t>
  </si>
  <si>
    <t>March2003</t>
  </si>
  <si>
    <t>March2003</t>
  </si>
  <si>
    <r>
      <t>N</t>
    </r>
    <r>
      <rPr>
        <sz val="11"/>
        <rFont val="ＭＳ Ｐゴシック"/>
        <family val="0"/>
      </rPr>
      <t>IAT</t>
    </r>
  </si>
  <si>
    <r>
      <t>S</t>
    </r>
    <r>
      <rPr>
        <sz val="11"/>
        <rFont val="ＭＳ Ｐゴシック"/>
        <family val="0"/>
      </rPr>
      <t>ales</t>
    </r>
  </si>
  <si>
    <t>R&amp;D Exp.</t>
  </si>
  <si>
    <r>
      <t>R&amp;D Exp</t>
    </r>
    <r>
      <rPr>
        <sz val="11"/>
        <rFont val="ＭＳ Ｐゴシック"/>
        <family val="0"/>
      </rPr>
      <t>.</t>
    </r>
  </si>
  <si>
    <r>
      <t>Quarter</t>
    </r>
    <r>
      <rPr>
        <sz val="11"/>
        <rFont val="ＭＳ Ｐゴシック"/>
        <family val="0"/>
      </rPr>
      <t>ly</t>
    </r>
  </si>
  <si>
    <t>(Quarterly)</t>
  </si>
  <si>
    <t>（Quarterly）</t>
  </si>
  <si>
    <t>Other current assets</t>
  </si>
  <si>
    <t>Account Receivables</t>
  </si>
  <si>
    <r>
      <t>M</t>
    </r>
    <r>
      <rPr>
        <sz val="11"/>
        <rFont val="ＭＳ Ｐゴシック"/>
        <family val="0"/>
      </rPr>
      <t>ain Products</t>
    </r>
  </si>
  <si>
    <t>HCB</t>
  </si>
  <si>
    <t>SSB</t>
  </si>
  <si>
    <t>AEC</t>
  </si>
  <si>
    <t>HCB</t>
  </si>
  <si>
    <t>SSB</t>
  </si>
  <si>
    <t>AEC</t>
  </si>
  <si>
    <t>ECB</t>
  </si>
  <si>
    <r>
      <t>N</t>
    </r>
    <r>
      <rPr>
        <sz val="11"/>
        <rFont val="ＭＳ Ｐゴシック"/>
        <family val="0"/>
      </rPr>
      <t>IAT</t>
    </r>
  </si>
  <si>
    <t>Eliminations &amp; Corporate</t>
  </si>
  <si>
    <r>
      <t>P</t>
    </r>
    <r>
      <rPr>
        <sz val="11"/>
        <rFont val="ＭＳ Ｐゴシック"/>
        <family val="0"/>
      </rPr>
      <t>rogrammable Logic Controllers, Invertors, Motion Controls</t>
    </r>
  </si>
  <si>
    <t>B-MLA, P-MLA, etc.</t>
  </si>
  <si>
    <t>IC Coin System, Sensors, Power supplies</t>
  </si>
  <si>
    <t>ATMs, BTRs and solutions sales</t>
  </si>
  <si>
    <r>
      <t>R</t>
    </r>
    <r>
      <rPr>
        <sz val="11"/>
        <rFont val="ＭＳ Ｐゴシック"/>
        <family val="0"/>
      </rPr>
      <t>&amp;D Exp.</t>
    </r>
  </si>
  <si>
    <r>
      <t>M</t>
    </r>
    <r>
      <rPr>
        <sz val="11"/>
        <rFont val="ＭＳ Ｐゴシック"/>
        <family val="0"/>
      </rPr>
      <t>esh-Type Nebulizer, etc.</t>
    </r>
  </si>
  <si>
    <r>
      <t>A</t>
    </r>
    <r>
      <rPr>
        <sz val="11"/>
        <rFont val="ＭＳ Ｐゴシック"/>
        <family val="0"/>
      </rPr>
      <t>pplication Sensors, Proximity Sensors</t>
    </r>
  </si>
  <si>
    <t>Relays, Switches, Connectors, Sensors, etc.</t>
  </si>
  <si>
    <t>Mobile Devices, OA Sensors, etc.</t>
  </si>
  <si>
    <t>Blood Pressure Monitors</t>
  </si>
  <si>
    <t>Thermometers</t>
  </si>
  <si>
    <t>Nebulizers</t>
  </si>
  <si>
    <t>Body Composition Analyzers</t>
  </si>
  <si>
    <r>
      <t>O</t>
    </r>
    <r>
      <rPr>
        <sz val="11"/>
        <rFont val="ＭＳ Ｐゴシック"/>
        <family val="0"/>
      </rPr>
      <t>thers</t>
    </r>
  </si>
  <si>
    <r>
      <t>O</t>
    </r>
    <r>
      <rPr>
        <sz val="11"/>
        <rFont val="ＭＳ Ｐゴシック"/>
        <family val="0"/>
      </rPr>
      <t>thers</t>
    </r>
  </si>
  <si>
    <r>
      <t>O</t>
    </r>
    <r>
      <rPr>
        <sz val="11"/>
        <rFont val="ＭＳ Ｐゴシック"/>
        <family val="0"/>
      </rPr>
      <t>thers</t>
    </r>
  </si>
  <si>
    <r>
      <t>B</t>
    </r>
    <r>
      <rPr>
        <sz val="11"/>
        <rFont val="ＭＳ Ｐゴシック"/>
        <family val="0"/>
      </rPr>
      <t>y Products</t>
    </r>
  </si>
  <si>
    <t>Others</t>
  </si>
  <si>
    <t>Others</t>
  </si>
  <si>
    <r>
      <t>D</t>
    </r>
    <r>
      <rPr>
        <sz val="11"/>
        <rFont val="ＭＳ Ｐゴシック"/>
        <family val="0"/>
      </rPr>
      <t>ifference</t>
    </r>
  </si>
  <si>
    <t>---</t>
  </si>
  <si>
    <t>OMRON Group Reference Data as of May 2004</t>
  </si>
  <si>
    <t>Ⅰ　March 2004 Result</t>
  </si>
  <si>
    <r>
      <t xml:space="preserve">Financial </t>
    </r>
    <r>
      <rPr>
        <sz val="11"/>
        <rFont val="ＭＳ Ｐゴシック"/>
        <family val="0"/>
      </rPr>
      <t>Highlights</t>
    </r>
  </si>
  <si>
    <t>･･･</t>
  </si>
  <si>
    <r>
      <t>0</t>
    </r>
    <r>
      <rPr>
        <sz val="11"/>
        <rFont val="ＭＳ Ｐゴシック"/>
        <family val="0"/>
      </rPr>
      <t>4PL</t>
    </r>
  </si>
  <si>
    <t>AEC　Sales, Category, O.I., R&amp;D, Capex</t>
  </si>
  <si>
    <r>
      <t>0</t>
    </r>
    <r>
      <rPr>
        <sz val="11"/>
        <rFont val="ＭＳ Ｐゴシック"/>
        <family val="0"/>
      </rPr>
      <t>4AEC</t>
    </r>
  </si>
  <si>
    <r>
      <t>Financial High</t>
    </r>
    <r>
      <rPr>
        <sz val="11"/>
        <rFont val="ＭＳ Ｐゴシック"/>
        <family val="0"/>
      </rPr>
      <t>lights</t>
    </r>
    <r>
      <rPr>
        <sz val="11"/>
        <rFont val="ＭＳ Ｐゴシック"/>
        <family val="0"/>
      </rPr>
      <t xml:space="preserve"> (by Quarter)</t>
    </r>
  </si>
  <si>
    <r>
      <t>0</t>
    </r>
    <r>
      <rPr>
        <sz val="11"/>
        <rFont val="ＭＳ Ｐゴシック"/>
        <family val="0"/>
      </rPr>
      <t>4PL-Q</t>
    </r>
  </si>
  <si>
    <t>SSB　Sales, Category, O.I., R&amp;D, Capex</t>
  </si>
  <si>
    <r>
      <t>0</t>
    </r>
    <r>
      <rPr>
        <sz val="11"/>
        <rFont val="ＭＳ Ｐゴシック"/>
        <family val="0"/>
      </rPr>
      <t>4SSB</t>
    </r>
  </si>
  <si>
    <t>Sales by Segment and Region</t>
  </si>
  <si>
    <r>
      <t>0</t>
    </r>
    <r>
      <rPr>
        <sz val="11"/>
        <rFont val="ＭＳ Ｐゴシック"/>
        <family val="0"/>
      </rPr>
      <t>4Sales</t>
    </r>
  </si>
  <si>
    <t>HCB　Sales, Category, O.I., R&amp;D, Capex</t>
  </si>
  <si>
    <r>
      <t>0</t>
    </r>
    <r>
      <rPr>
        <sz val="11"/>
        <rFont val="ＭＳ Ｐゴシック"/>
        <family val="0"/>
      </rPr>
      <t>4HCB</t>
    </r>
  </si>
  <si>
    <t>Sales by Segment and Region (by Quarter)</t>
  </si>
  <si>
    <r>
      <t>0</t>
    </r>
    <r>
      <rPr>
        <sz val="11"/>
        <rFont val="ＭＳ Ｐゴシック"/>
        <family val="0"/>
      </rPr>
      <t>4Sales-Q</t>
    </r>
  </si>
  <si>
    <r>
      <t>OTHER</t>
    </r>
    <r>
      <rPr>
        <sz val="11"/>
        <rFont val="ＭＳ Ｐゴシック"/>
        <family val="0"/>
      </rPr>
      <t>S</t>
    </r>
    <r>
      <rPr>
        <sz val="11"/>
        <rFont val="ＭＳ Ｐゴシック"/>
        <family val="0"/>
      </rPr>
      <t>　Sales, Category, O.I., R&amp;D, Capex</t>
    </r>
  </si>
  <si>
    <r>
      <t>0</t>
    </r>
    <r>
      <rPr>
        <sz val="11"/>
        <rFont val="ＭＳ Ｐゴシック"/>
        <family val="0"/>
      </rPr>
      <t>4Other</t>
    </r>
  </si>
  <si>
    <t>Operating Income and R&amp;D by Segment</t>
  </si>
  <si>
    <r>
      <t>0</t>
    </r>
    <r>
      <rPr>
        <sz val="11"/>
        <rFont val="ＭＳ Ｐゴシック"/>
        <family val="0"/>
      </rPr>
      <t>4R&amp;D</t>
    </r>
  </si>
  <si>
    <t>IAB　Sales, O.I., R&amp;D, Capex (by Quarter)</t>
  </si>
  <si>
    <r>
      <t>0</t>
    </r>
    <r>
      <rPr>
        <sz val="11"/>
        <rFont val="ＭＳ Ｐゴシック"/>
        <family val="0"/>
      </rPr>
      <t>4IAB-Q</t>
    </r>
  </si>
  <si>
    <t>Operating Income and R&amp;D by Segment (by Quarter)</t>
  </si>
  <si>
    <r>
      <t>0</t>
    </r>
    <r>
      <rPr>
        <sz val="11"/>
        <rFont val="ＭＳ Ｐゴシック"/>
        <family val="0"/>
      </rPr>
      <t>4R&amp;D-Q</t>
    </r>
  </si>
  <si>
    <t>ECB　Sales, O.I., R&amp;D, Capex (by Quarter)</t>
  </si>
  <si>
    <r>
      <t>0</t>
    </r>
    <r>
      <rPr>
        <sz val="11"/>
        <rFont val="ＭＳ Ｐゴシック"/>
        <family val="0"/>
      </rPr>
      <t>4ECB-Q</t>
    </r>
  </si>
  <si>
    <t>BS, Capex, Depreciation</t>
  </si>
  <si>
    <r>
      <t>0</t>
    </r>
    <r>
      <rPr>
        <sz val="11"/>
        <rFont val="ＭＳ Ｐゴシック"/>
        <family val="0"/>
      </rPr>
      <t>4BS</t>
    </r>
  </si>
  <si>
    <t>AEC　Sales, O.I., R&amp;D, Capex (by Quarter)</t>
  </si>
  <si>
    <r>
      <t>0</t>
    </r>
    <r>
      <rPr>
        <sz val="11"/>
        <rFont val="ＭＳ Ｐゴシック"/>
        <family val="0"/>
      </rPr>
      <t>4AEC-Q</t>
    </r>
  </si>
  <si>
    <t>IAB　Sales, Category, O.I., R&amp;D, Capex</t>
  </si>
  <si>
    <r>
      <t>0</t>
    </r>
    <r>
      <rPr>
        <sz val="11"/>
        <rFont val="ＭＳ Ｐゴシック"/>
        <family val="0"/>
      </rPr>
      <t>4IAB</t>
    </r>
  </si>
  <si>
    <t>SSB　Sales, O.I., R&amp;D, Capex (by Quarter)</t>
  </si>
  <si>
    <r>
      <t>0</t>
    </r>
    <r>
      <rPr>
        <sz val="11"/>
        <rFont val="ＭＳ Ｐゴシック"/>
        <family val="0"/>
      </rPr>
      <t>4SSB-Q</t>
    </r>
  </si>
  <si>
    <t>ECB　Sales, Category, O.I., R&amp;D, Capex</t>
  </si>
  <si>
    <r>
      <t>0</t>
    </r>
    <r>
      <rPr>
        <sz val="11"/>
        <rFont val="ＭＳ Ｐゴシック"/>
        <family val="0"/>
      </rPr>
      <t>4ECB</t>
    </r>
  </si>
  <si>
    <t>HCB　Sales, O.I., R&amp;D, Capex (by Quarter)</t>
  </si>
  <si>
    <r>
      <t>0</t>
    </r>
    <r>
      <rPr>
        <sz val="11"/>
        <rFont val="ＭＳ Ｐゴシック"/>
        <family val="0"/>
      </rPr>
      <t>4HCB-Q</t>
    </r>
  </si>
  <si>
    <r>
      <t>OTHER</t>
    </r>
    <r>
      <rPr>
        <sz val="11"/>
        <rFont val="ＭＳ Ｐゴシック"/>
        <family val="0"/>
      </rPr>
      <t>S</t>
    </r>
    <r>
      <rPr>
        <sz val="11"/>
        <rFont val="ＭＳ Ｐゴシック"/>
        <family val="0"/>
      </rPr>
      <t>　Sales, O.I., R&amp;D, Capex (by Quarter)</t>
    </r>
  </si>
  <si>
    <r>
      <t>0</t>
    </r>
    <r>
      <rPr>
        <sz val="11"/>
        <rFont val="ＭＳ Ｐゴシック"/>
        <family val="0"/>
      </rPr>
      <t>4Other-Q</t>
    </r>
  </si>
  <si>
    <t>＊Name of Business Segments＊</t>
  </si>
  <si>
    <t>IAB</t>
  </si>
  <si>
    <t>Industrial Automation Business</t>
  </si>
  <si>
    <t>ECB</t>
  </si>
  <si>
    <t>Electronic Components Business</t>
  </si>
  <si>
    <t>AEC</t>
  </si>
  <si>
    <t>Automotive Electronic Components Business</t>
  </si>
  <si>
    <t xml:space="preserve">SSB </t>
  </si>
  <si>
    <t>Social Systems Solutions Business</t>
  </si>
  <si>
    <t>HCB</t>
  </si>
  <si>
    <t>Healthcare Business</t>
  </si>
  <si>
    <t xml:space="preserve">Includes 135 consolidated subsidiaries and 11 affiliated companies accounted for by the equity method.  </t>
  </si>
  <si>
    <t>Forecast of results and future developments for this reference data are based on information available to the Company at the time when this reference data was produced and announced, as well as certain assumptions judged by the Company to be reasonable. Various factors could cause actual results to differ materially from these projections. Major factors influencing Omron's actual results include, but are not limited to, (i) the economic conditions surrounding the Company's businesses in Japan and overseas, (ii) demand trends for the Company's products and services, (iii) the ability of the Omron Group to develop new technologies and new products, (iv) major changes in the fund-raising environment, (v) tie-ups or cooperative relationships with other companies, and (vi) movements in currency exchange rates and stock markets.</t>
  </si>
  <si>
    <t>This reference data was produced and announced on May 7, 2004.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</si>
</sst>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Red]\-#,##0.0"/>
    <numFmt numFmtId="179" formatCode="#,##0.0_ ;[Red]\-#,##0.0\ "/>
    <numFmt numFmtId="180" formatCode="0.0_ "/>
    <numFmt numFmtId="181" formatCode="#,##0_);[Red]\(#,##0\)"/>
    <numFmt numFmtId="182" formatCode="#,##0_ ;[Red]\-#,##0\ "/>
    <numFmt numFmtId="183" formatCode="0_ "/>
    <numFmt numFmtId="184" formatCode="0.0_ ;[Red]\-0.0\ "/>
    <numFmt numFmtId="185" formatCode="0_);[Red]\(0\)"/>
    <numFmt numFmtId="186" formatCode="0.0"/>
    <numFmt numFmtId="187" formatCode="0.000"/>
    <numFmt numFmtId="188" formatCode="0.00_);[Red]\(0.00\)"/>
    <numFmt numFmtId="189" formatCode="0.E+00"/>
  </numFmts>
  <fonts count="19">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i/>
      <sz val="10"/>
      <name val="ＭＳ Ｐゴシック"/>
      <family val="3"/>
    </font>
    <font>
      <sz val="11"/>
      <name val="Arial"/>
      <family val="2"/>
    </font>
    <font>
      <b/>
      <sz val="14"/>
      <color indexed="10"/>
      <name val="ＭＳ Ｐゴシック"/>
      <family val="3"/>
    </font>
    <font>
      <b/>
      <sz val="12"/>
      <name val="ＭＳ Ｐゴシック"/>
      <family val="3"/>
    </font>
    <font>
      <b/>
      <sz val="12"/>
      <name val="Arial"/>
      <family val="2"/>
    </font>
    <font>
      <sz val="12"/>
      <name val="Arial"/>
      <family val="2"/>
    </font>
    <font>
      <b/>
      <sz val="11"/>
      <name val="Arial"/>
      <family val="2"/>
    </font>
    <font>
      <b/>
      <sz val="11"/>
      <name val="ＭＳ Ｐゴシック"/>
      <family val="0"/>
    </font>
    <font>
      <sz val="12"/>
      <name val="ＭＳ Ｐゴシック"/>
      <family val="3"/>
    </font>
    <font>
      <sz val="10"/>
      <name val="Arial"/>
      <family val="2"/>
    </font>
    <font>
      <b/>
      <u val="single"/>
      <sz val="14"/>
      <name val="ＭＳ Ｐゴシック"/>
      <family val="3"/>
    </font>
    <font>
      <b/>
      <u val="single"/>
      <sz val="11"/>
      <name val="ＭＳ Ｐゴシック"/>
      <family val="3"/>
    </font>
    <font>
      <i/>
      <sz val="11"/>
      <name val="ＭＳ Ｐゴシック"/>
      <family val="3"/>
    </font>
    <font>
      <b/>
      <sz val="10"/>
      <name val="ＭＳ Ｐゴシック"/>
      <family val="3"/>
    </font>
  </fonts>
  <fills count="6">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s>
  <borders count="8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color indexed="63"/>
      </top>
      <bottom style="medium"/>
    </border>
    <border>
      <left style="medium"/>
      <right>
        <color indexed="63"/>
      </right>
      <top style="double"/>
      <bottom style="thin"/>
    </border>
    <border>
      <left>
        <color indexed="63"/>
      </left>
      <right>
        <color indexed="63"/>
      </right>
      <top style="double"/>
      <bottom style="thin"/>
    </border>
    <border>
      <left style="thin"/>
      <right style="medium"/>
      <top style="double"/>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thin"/>
      <right style="thin"/>
      <top style="double"/>
      <bottom style="thin"/>
    </border>
    <border>
      <left style="thin"/>
      <right style="thin"/>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double"/>
      <bottom style="thin"/>
    </border>
    <border>
      <left style="thin"/>
      <right>
        <color indexed="63"/>
      </right>
      <top style="double"/>
      <bottom style="thin"/>
    </border>
    <border>
      <left style="medium"/>
      <right>
        <color indexed="63"/>
      </right>
      <top style="thin"/>
      <bottom style="double"/>
    </border>
    <border>
      <left>
        <color indexed="63"/>
      </left>
      <right>
        <color indexed="63"/>
      </right>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medium"/>
      <right style="thin"/>
      <top style="thin"/>
      <bottom style="double"/>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style="medium"/>
      <top style="double"/>
      <bottom style="thin"/>
    </border>
    <border>
      <left>
        <color indexed="63"/>
      </left>
      <right style="medium"/>
      <top style="thin"/>
      <bottom style="double"/>
    </border>
    <border>
      <left style="thin"/>
      <right>
        <color indexed="63"/>
      </right>
      <top style="thin"/>
      <bottom style="thin"/>
    </border>
    <border>
      <left style="medium"/>
      <right style="thin"/>
      <top style="double"/>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double"/>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style="thin"/>
      <top>
        <color indexed="63"/>
      </top>
      <bottom>
        <color indexed="63"/>
      </bottom>
    </border>
    <border>
      <left style="thin"/>
      <right style="medium"/>
      <top style="thin"/>
      <bottom>
        <color indexed="63"/>
      </bottom>
    </border>
    <border>
      <left style="thin"/>
      <right style="medium"/>
      <top style="double"/>
      <bottom style="medium"/>
    </border>
    <border>
      <left style="thin"/>
      <right style="thin"/>
      <top style="double"/>
      <bottom>
        <color indexed="63"/>
      </bottom>
    </border>
    <border>
      <left style="thin"/>
      <right style="thin"/>
      <top style="thin"/>
      <bottom>
        <color indexed="63"/>
      </bottom>
    </border>
    <border>
      <left style="medium"/>
      <right>
        <color indexed="63"/>
      </right>
      <top style="double"/>
      <bottom style="medium"/>
    </border>
    <border>
      <left style="thin"/>
      <right>
        <color indexed="63"/>
      </right>
      <top style="thin"/>
      <bottom style="medium"/>
    </border>
    <border>
      <left>
        <color indexed="63"/>
      </left>
      <right style="thin"/>
      <top style="thin"/>
      <bottom style="medium"/>
    </border>
    <border>
      <left style="thin"/>
      <right>
        <color indexed="63"/>
      </right>
      <top style="double"/>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ouble"/>
      <bottom style="medium"/>
    </border>
    <border>
      <left>
        <color indexed="63"/>
      </left>
      <right style="medium"/>
      <top style="double"/>
      <bottom style="medium"/>
    </border>
    <border>
      <left style="thin"/>
      <right>
        <color indexed="63"/>
      </right>
      <top>
        <color indexed="63"/>
      </top>
      <bottom style="double"/>
    </border>
    <border>
      <left style="thin"/>
      <right style="medium"/>
      <top>
        <color indexed="63"/>
      </top>
      <bottom style="double"/>
    </border>
    <border>
      <left style="medium"/>
      <right style="thin"/>
      <top>
        <color indexed="63"/>
      </top>
      <bottom style="double"/>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59">
    <xf numFmtId="0" fontId="0" fillId="0" borderId="0" xfId="0" applyAlignment="1">
      <alignment/>
    </xf>
    <xf numFmtId="0" fontId="4" fillId="0" borderId="0" xfId="0" applyFont="1" applyAlignment="1">
      <alignment/>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0" fillId="2" borderId="1" xfId="0" applyFont="1" applyFill="1" applyBorder="1" applyAlignment="1">
      <alignment horizontal="left" vertical="center"/>
    </xf>
    <xf numFmtId="0" fontId="6" fillId="2" borderId="2" xfId="0" applyFont="1" applyFill="1" applyBorder="1" applyAlignment="1">
      <alignment horizontal="right" vertical="center"/>
    </xf>
    <xf numFmtId="49" fontId="0" fillId="2" borderId="3" xfId="0" applyNumberFormat="1" applyFont="1" applyFill="1" applyBorder="1" applyAlignment="1">
      <alignment horizontal="center" vertical="center"/>
    </xf>
    <xf numFmtId="0" fontId="6" fillId="2" borderId="4" xfId="0" applyFont="1" applyFill="1" applyBorder="1" applyAlignment="1">
      <alignment horizontal="left" vertical="center"/>
    </xf>
    <xf numFmtId="0" fontId="6" fillId="2" borderId="0" xfId="0" applyFont="1" applyFill="1" applyBorder="1" applyAlignment="1">
      <alignment horizontal="right" vertical="center"/>
    </xf>
    <xf numFmtId="0" fontId="0" fillId="2" borderId="5"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0" fillId="2" borderId="6" xfId="0" applyFont="1" applyFill="1" applyBorder="1" applyAlignment="1">
      <alignment horizontal="center" vertical="center"/>
    </xf>
    <xf numFmtId="0" fontId="6" fillId="2" borderId="8" xfId="0" applyFont="1" applyFill="1" applyBorder="1" applyAlignment="1">
      <alignment horizontal="left" vertical="center"/>
    </xf>
    <xf numFmtId="0" fontId="6" fillId="2" borderId="9" xfId="0" applyFont="1" applyFill="1" applyBorder="1" applyAlignment="1">
      <alignment horizontal="right" vertical="center"/>
    </xf>
    <xf numFmtId="0" fontId="0" fillId="2" borderId="6" xfId="0" applyFont="1" applyFill="1" applyBorder="1" applyAlignment="1">
      <alignment horizontal="left" vertical="center"/>
    </xf>
    <xf numFmtId="38" fontId="9" fillId="3" borderId="10" xfId="17" applyFont="1" applyFill="1" applyBorder="1" applyAlignment="1">
      <alignment vertical="center"/>
    </xf>
    <xf numFmtId="176" fontId="9" fillId="3" borderId="7" xfId="15" applyNumberFormat="1" applyFont="1" applyFill="1" applyBorder="1" applyAlignment="1">
      <alignment vertical="center"/>
    </xf>
    <xf numFmtId="38" fontId="6" fillId="0" borderId="10" xfId="17" applyFont="1" applyFill="1" applyBorder="1" applyAlignment="1">
      <alignment vertical="center"/>
    </xf>
    <xf numFmtId="0" fontId="0" fillId="2" borderId="11" xfId="0" applyFont="1" applyFill="1" applyBorder="1" applyAlignment="1">
      <alignment horizontal="left" vertical="center"/>
    </xf>
    <xf numFmtId="0" fontId="6" fillId="2" borderId="12" xfId="0" applyFont="1" applyFill="1" applyBorder="1" applyAlignment="1">
      <alignment horizontal="right" vertical="center"/>
    </xf>
    <xf numFmtId="38" fontId="9" fillId="3" borderId="13" xfId="17" applyFont="1" applyFill="1" applyBorder="1" applyAlignment="1">
      <alignment vertical="center"/>
    </xf>
    <xf numFmtId="38" fontId="6" fillId="0" borderId="13" xfId="17" applyFont="1" applyFill="1" applyBorder="1" applyAlignment="1">
      <alignment horizontal="right" vertical="center"/>
    </xf>
    <xf numFmtId="38" fontId="6" fillId="0" borderId="13" xfId="17" applyFont="1" applyFill="1" applyBorder="1" applyAlignment="1">
      <alignment vertical="center"/>
    </xf>
    <xf numFmtId="0" fontId="6" fillId="2" borderId="11" xfId="0" applyFont="1" applyFill="1" applyBorder="1" applyAlignment="1">
      <alignment horizontal="left" vertical="center"/>
    </xf>
    <xf numFmtId="176" fontId="9" fillId="3" borderId="14" xfId="15" applyNumberFormat="1" applyFont="1" applyFill="1" applyBorder="1" applyAlignment="1">
      <alignment vertical="center"/>
    </xf>
    <xf numFmtId="176" fontId="9" fillId="3" borderId="15" xfId="15" applyNumberFormat="1" applyFont="1" applyFill="1" applyBorder="1" applyAlignment="1">
      <alignment vertical="center"/>
    </xf>
    <xf numFmtId="0" fontId="0" fillId="2" borderId="16" xfId="0" applyFont="1" applyFill="1" applyBorder="1" applyAlignment="1">
      <alignment horizontal="left" vertical="center"/>
    </xf>
    <xf numFmtId="0" fontId="6" fillId="2" borderId="17" xfId="0" applyFont="1" applyFill="1" applyBorder="1" applyAlignment="1">
      <alignment horizontal="right" vertical="center"/>
    </xf>
    <xf numFmtId="38" fontId="9" fillId="3" borderId="18" xfId="17" applyFont="1" applyFill="1" applyBorder="1" applyAlignment="1">
      <alignment vertical="center"/>
    </xf>
    <xf numFmtId="176" fontId="9" fillId="3" borderId="19" xfId="15" applyNumberFormat="1" applyFont="1" applyFill="1" applyBorder="1" applyAlignment="1">
      <alignment vertical="center"/>
    </xf>
    <xf numFmtId="0" fontId="10" fillId="0" borderId="0" xfId="0" applyFont="1" applyAlignment="1">
      <alignment vertical="center"/>
    </xf>
    <xf numFmtId="0" fontId="11" fillId="2" borderId="2" xfId="0" applyFont="1" applyFill="1" applyBorder="1" applyAlignment="1">
      <alignment horizontal="right" vertical="center"/>
    </xf>
    <xf numFmtId="0" fontId="12" fillId="2" borderId="4" xfId="0" applyFont="1" applyFill="1" applyBorder="1" applyAlignment="1">
      <alignment horizontal="left" vertical="center"/>
    </xf>
    <xf numFmtId="0" fontId="11" fillId="2" borderId="0" xfId="0" applyFont="1" applyFill="1" applyBorder="1" applyAlignment="1">
      <alignment horizontal="right" vertical="center"/>
    </xf>
    <xf numFmtId="0" fontId="11" fillId="2" borderId="8" xfId="0" applyFont="1" applyFill="1" applyBorder="1" applyAlignment="1">
      <alignment horizontal="left" vertical="center"/>
    </xf>
    <xf numFmtId="0" fontId="11" fillId="2" borderId="9" xfId="0" applyFont="1" applyFill="1" applyBorder="1" applyAlignment="1">
      <alignment horizontal="right" vertical="center"/>
    </xf>
    <xf numFmtId="0" fontId="11" fillId="2" borderId="20" xfId="0" applyFont="1" applyFill="1" applyBorder="1" applyAlignment="1">
      <alignment horizontal="left" vertical="center"/>
    </xf>
    <xf numFmtId="0" fontId="11" fillId="2" borderId="21" xfId="0" applyFont="1" applyFill="1" applyBorder="1" applyAlignment="1">
      <alignment horizontal="right" vertical="center"/>
    </xf>
    <xf numFmtId="178" fontId="6" fillId="0" borderId="22" xfId="17" applyNumberFormat="1" applyFont="1" applyFill="1" applyBorder="1" applyAlignment="1">
      <alignment horizontal="center" vertical="center"/>
    </xf>
    <xf numFmtId="179" fontId="6" fillId="0" borderId="22" xfId="0" applyNumberFormat="1" applyFont="1" applyFill="1" applyBorder="1" applyAlignment="1">
      <alignment vertical="center"/>
    </xf>
    <xf numFmtId="0" fontId="11" fillId="2" borderId="23" xfId="0" applyFont="1" applyFill="1" applyBorder="1" applyAlignment="1">
      <alignment horizontal="left" vertical="center"/>
    </xf>
    <xf numFmtId="0" fontId="11" fillId="2" borderId="24" xfId="0" applyFont="1" applyFill="1" applyBorder="1" applyAlignment="1">
      <alignment horizontal="right" vertical="center"/>
    </xf>
    <xf numFmtId="178" fontId="6" fillId="0" borderId="25" xfId="17" applyNumberFormat="1" applyFont="1" applyFill="1" applyBorder="1" applyAlignment="1">
      <alignment horizontal="center" vertical="center"/>
    </xf>
    <xf numFmtId="179" fontId="6" fillId="0" borderId="25" xfId="0" applyNumberFormat="1" applyFont="1" applyFill="1" applyBorder="1" applyAlignment="1">
      <alignment vertical="center"/>
    </xf>
    <xf numFmtId="0" fontId="8" fillId="3" borderId="26" xfId="0" applyFont="1" applyFill="1" applyBorder="1" applyAlignment="1">
      <alignment horizontal="center" vertical="center"/>
    </xf>
    <xf numFmtId="0" fontId="0" fillId="2" borderId="26" xfId="0" applyFont="1" applyFill="1" applyBorder="1" applyAlignment="1">
      <alignment horizontal="center" vertical="center"/>
    </xf>
    <xf numFmtId="0" fontId="6" fillId="2" borderId="7" xfId="0" applyFont="1" applyFill="1" applyBorder="1" applyAlignment="1">
      <alignment horizontal="center" vertical="center"/>
    </xf>
    <xf numFmtId="38" fontId="9" fillId="3" borderId="27" xfId="17" applyFont="1" applyFill="1" applyBorder="1" applyAlignment="1">
      <alignment vertical="center"/>
    </xf>
    <xf numFmtId="38" fontId="9" fillId="3" borderId="15" xfId="17" applyFont="1" applyFill="1" applyBorder="1" applyAlignment="1">
      <alignment vertical="center"/>
    </xf>
    <xf numFmtId="38" fontId="6" fillId="0" borderId="6" xfId="17" applyFont="1" applyFill="1" applyBorder="1" applyAlignment="1">
      <alignment horizontal="right" vertical="center"/>
    </xf>
    <xf numFmtId="38" fontId="6" fillId="0" borderId="28" xfId="17" applyFont="1" applyFill="1" applyBorder="1" applyAlignment="1">
      <alignment horizontal="right" vertical="center"/>
    </xf>
    <xf numFmtId="38" fontId="6" fillId="0" borderId="7" xfId="17" applyFont="1" applyFill="1" applyBorder="1" applyAlignment="1">
      <alignment horizontal="right" vertical="center"/>
    </xf>
    <xf numFmtId="38" fontId="9" fillId="3" borderId="29" xfId="17" applyFont="1" applyFill="1" applyBorder="1" applyAlignment="1">
      <alignment vertical="center"/>
    </xf>
    <xf numFmtId="38" fontId="9" fillId="3" borderId="14" xfId="17" applyFont="1" applyFill="1" applyBorder="1" applyAlignment="1">
      <alignment vertical="center"/>
    </xf>
    <xf numFmtId="38" fontId="6" fillId="0" borderId="11" xfId="17" applyFont="1" applyFill="1" applyBorder="1" applyAlignment="1">
      <alignment horizontal="right" vertical="center"/>
    </xf>
    <xf numFmtId="38" fontId="6" fillId="0" borderId="29" xfId="17" applyFont="1" applyFill="1" applyBorder="1" applyAlignment="1">
      <alignment horizontal="right" vertical="center"/>
    </xf>
    <xf numFmtId="38" fontId="6" fillId="0" borderId="30" xfId="17" applyFont="1" applyFill="1" applyBorder="1" applyAlignment="1">
      <alignment horizontal="right" vertical="center"/>
    </xf>
    <xf numFmtId="38" fontId="6" fillId="0" borderId="11" xfId="17" applyFont="1" applyFill="1" applyBorder="1" applyAlignment="1">
      <alignment vertical="center"/>
    </xf>
    <xf numFmtId="38" fontId="6" fillId="0" borderId="29" xfId="17" applyFont="1" applyFill="1" applyBorder="1" applyAlignment="1">
      <alignment vertical="center"/>
    </xf>
    <xf numFmtId="38" fontId="6" fillId="0" borderId="30" xfId="17" applyFont="1" applyFill="1" applyBorder="1" applyAlignment="1">
      <alignment vertical="center"/>
    </xf>
    <xf numFmtId="38" fontId="6" fillId="0" borderId="11" xfId="0" applyNumberFormat="1" applyFont="1" applyFill="1" applyBorder="1" applyAlignment="1">
      <alignment horizontal="right" vertical="center"/>
    </xf>
    <xf numFmtId="38" fontId="6" fillId="0" borderId="29" xfId="0" applyNumberFormat="1" applyFont="1" applyFill="1" applyBorder="1" applyAlignment="1">
      <alignment horizontal="right" vertical="center"/>
    </xf>
    <xf numFmtId="38" fontId="6" fillId="0" borderId="30" xfId="0" applyNumberFormat="1" applyFont="1" applyFill="1" applyBorder="1" applyAlignment="1">
      <alignment horizontal="right" vertical="center"/>
    </xf>
    <xf numFmtId="38" fontId="0" fillId="0" borderId="11" xfId="17" applyFont="1" applyFill="1" applyBorder="1" applyAlignment="1">
      <alignment horizontal="left" vertical="center"/>
    </xf>
    <xf numFmtId="38" fontId="9" fillId="3" borderId="31" xfId="17" applyFont="1" applyFill="1" applyBorder="1" applyAlignment="1">
      <alignment vertical="center"/>
    </xf>
    <xf numFmtId="38" fontId="9" fillId="3" borderId="32" xfId="17" applyFont="1" applyFill="1" applyBorder="1" applyAlignment="1">
      <alignment vertical="center"/>
    </xf>
    <xf numFmtId="38" fontId="6" fillId="0" borderId="16" xfId="17" applyFont="1" applyFill="1" applyBorder="1" applyAlignment="1">
      <alignment horizontal="right" vertical="center"/>
    </xf>
    <xf numFmtId="38" fontId="6" fillId="0" borderId="31" xfId="17" applyFont="1" applyFill="1" applyBorder="1" applyAlignment="1">
      <alignment horizontal="right" vertical="center"/>
    </xf>
    <xf numFmtId="38" fontId="6" fillId="0" borderId="33" xfId="17" applyFont="1" applyFill="1" applyBorder="1" applyAlignment="1">
      <alignment horizontal="right" vertical="center"/>
    </xf>
    <xf numFmtId="0" fontId="0" fillId="2" borderId="8" xfId="0" applyFill="1" applyBorder="1" applyAlignment="1">
      <alignment horizontal="left" vertical="center"/>
    </xf>
    <xf numFmtId="0" fontId="0" fillId="2" borderId="20" xfId="0" applyFont="1" applyFill="1" applyBorder="1" applyAlignment="1">
      <alignment horizontal="centerContinuous" vertical="center"/>
    </xf>
    <xf numFmtId="0" fontId="6" fillId="2" borderId="21" xfId="0" applyFont="1" applyFill="1" applyBorder="1" applyAlignment="1">
      <alignment horizontal="centerContinuous" vertical="center"/>
    </xf>
    <xf numFmtId="38" fontId="11" fillId="3" borderId="20" xfId="17" applyFont="1" applyFill="1" applyBorder="1" applyAlignment="1">
      <alignment vertical="center"/>
    </xf>
    <xf numFmtId="176" fontId="11" fillId="3" borderId="22" xfId="15" applyNumberFormat="1" applyFont="1" applyFill="1" applyBorder="1" applyAlignment="1">
      <alignment vertical="center"/>
    </xf>
    <xf numFmtId="38" fontId="6" fillId="0" borderId="34" xfId="17" applyFont="1" applyFill="1" applyBorder="1" applyAlignment="1">
      <alignment horizontal="right" vertical="center"/>
    </xf>
    <xf numFmtId="176" fontId="6" fillId="0" borderId="21" xfId="15" applyNumberFormat="1" applyFont="1" applyFill="1" applyBorder="1" applyAlignment="1">
      <alignment vertical="center"/>
    </xf>
    <xf numFmtId="176" fontId="6" fillId="0" borderId="35" xfId="15" applyNumberFormat="1" applyFont="1" applyFill="1" applyBorder="1" applyAlignment="1">
      <alignment horizontal="center" vertical="center"/>
    </xf>
    <xf numFmtId="176" fontId="6" fillId="0" borderId="15" xfId="15" applyNumberFormat="1" applyFont="1" applyFill="1" applyBorder="1" applyAlignment="1">
      <alignment horizontal="center" vertical="center"/>
    </xf>
    <xf numFmtId="0" fontId="0" fillId="2" borderId="36" xfId="0" applyFont="1" applyFill="1" applyBorder="1" applyAlignment="1">
      <alignment horizontal="centerContinuous" vertical="center"/>
    </xf>
    <xf numFmtId="0" fontId="6" fillId="2" borderId="37" xfId="0" applyFont="1" applyFill="1" applyBorder="1" applyAlignment="1">
      <alignment horizontal="centerContinuous" vertical="center"/>
    </xf>
    <xf numFmtId="38" fontId="11" fillId="3" borderId="36" xfId="17" applyFont="1" applyFill="1" applyBorder="1" applyAlignment="1">
      <alignment vertical="center"/>
    </xf>
    <xf numFmtId="176" fontId="11" fillId="3" borderId="38" xfId="15" applyNumberFormat="1" applyFont="1" applyFill="1" applyBorder="1" applyAlignment="1">
      <alignment vertical="center"/>
    </xf>
    <xf numFmtId="38" fontId="6" fillId="0" borderId="39" xfId="17" applyFont="1" applyFill="1" applyBorder="1" applyAlignment="1">
      <alignment horizontal="right" vertical="center"/>
    </xf>
    <xf numFmtId="176" fontId="6" fillId="0" borderId="37" xfId="15" applyNumberFormat="1" applyFont="1" applyFill="1" applyBorder="1" applyAlignment="1">
      <alignment vertical="center"/>
    </xf>
    <xf numFmtId="176" fontId="6" fillId="0" borderId="40" xfId="15" applyNumberFormat="1" applyFont="1" applyFill="1" applyBorder="1" applyAlignment="1">
      <alignment horizontal="center" vertical="center"/>
    </xf>
    <xf numFmtId="176" fontId="6" fillId="0" borderId="41" xfId="15" applyNumberFormat="1" applyFont="1" applyFill="1" applyBorder="1" applyAlignment="1">
      <alignment horizontal="center" vertical="center"/>
    </xf>
    <xf numFmtId="38" fontId="6" fillId="0" borderId="42" xfId="17" applyFont="1" applyFill="1" applyBorder="1" applyAlignment="1">
      <alignment horizontal="right" vertical="center"/>
    </xf>
    <xf numFmtId="176" fontId="6" fillId="0" borderId="38" xfId="15" applyNumberFormat="1" applyFont="1" applyFill="1" applyBorder="1" applyAlignment="1">
      <alignment horizontal="center" vertical="center"/>
    </xf>
    <xf numFmtId="0" fontId="6" fillId="2" borderId="6" xfId="0" applyFont="1" applyFill="1" applyBorder="1" applyAlignment="1">
      <alignment horizontal="center" vertical="center"/>
    </xf>
    <xf numFmtId="0" fontId="0" fillId="2" borderId="26" xfId="0" applyFont="1" applyFill="1" applyBorder="1" applyAlignment="1">
      <alignment horizontal="right" vertical="center"/>
    </xf>
    <xf numFmtId="176" fontId="6" fillId="0" borderId="27" xfId="15" applyNumberFormat="1" applyFont="1" applyFill="1" applyBorder="1" applyAlignment="1">
      <alignment vertical="center"/>
    </xf>
    <xf numFmtId="176" fontId="6" fillId="0" borderId="43" xfId="15" applyNumberFormat="1" applyFont="1" applyFill="1" applyBorder="1" applyAlignment="1">
      <alignment horizontal="center" vertical="center"/>
    </xf>
    <xf numFmtId="176" fontId="6" fillId="0" borderId="27" xfId="15" applyNumberFormat="1" applyFont="1" applyFill="1" applyBorder="1" applyAlignment="1">
      <alignment horizontal="center" vertical="center"/>
    </xf>
    <xf numFmtId="38" fontId="6" fillId="0" borderId="44" xfId="17" applyFont="1" applyFill="1" applyBorder="1" applyAlignment="1">
      <alignment vertical="center"/>
    </xf>
    <xf numFmtId="0" fontId="6" fillId="2" borderId="11" xfId="0" applyFont="1" applyFill="1" applyBorder="1" applyAlignment="1">
      <alignment horizontal="center" vertical="center"/>
    </xf>
    <xf numFmtId="0" fontId="0" fillId="2" borderId="12" xfId="0" applyFont="1" applyFill="1" applyBorder="1" applyAlignment="1">
      <alignment horizontal="right" vertical="center"/>
    </xf>
    <xf numFmtId="176" fontId="6" fillId="0" borderId="29" xfId="15" applyNumberFormat="1" applyFont="1" applyFill="1" applyBorder="1" applyAlignment="1">
      <alignment vertical="center"/>
    </xf>
    <xf numFmtId="0" fontId="6" fillId="2" borderId="4" xfId="0" applyFont="1" applyFill="1" applyBorder="1" applyAlignment="1">
      <alignment horizontal="center" vertical="center"/>
    </xf>
    <xf numFmtId="0" fontId="0" fillId="2" borderId="0" xfId="0" applyFont="1" applyFill="1" applyBorder="1" applyAlignment="1">
      <alignment horizontal="right" vertical="center"/>
    </xf>
    <xf numFmtId="0" fontId="6" fillId="2" borderId="36" xfId="0" applyFont="1" applyFill="1" applyBorder="1" applyAlignment="1">
      <alignment horizontal="center" vertical="center"/>
    </xf>
    <xf numFmtId="0" fontId="0" fillId="2" borderId="37" xfId="0" applyFont="1" applyFill="1" applyBorder="1" applyAlignment="1">
      <alignment horizontal="right" vertical="center"/>
    </xf>
    <xf numFmtId="38" fontId="9" fillId="3" borderId="42" xfId="17" applyFont="1" applyFill="1" applyBorder="1" applyAlignment="1">
      <alignment vertical="center"/>
    </xf>
    <xf numFmtId="176" fontId="9" fillId="3" borderId="38" xfId="15" applyNumberFormat="1" applyFont="1" applyFill="1" applyBorder="1" applyAlignment="1">
      <alignment vertical="center"/>
    </xf>
    <xf numFmtId="38" fontId="6" fillId="0" borderId="42" xfId="17" applyFont="1" applyFill="1" applyBorder="1" applyAlignment="1">
      <alignment vertical="center"/>
    </xf>
    <xf numFmtId="176" fontId="6" fillId="0" borderId="41" xfId="15" applyNumberFormat="1" applyFont="1" applyFill="1" applyBorder="1" applyAlignment="1">
      <alignment vertical="center"/>
    </xf>
    <xf numFmtId="176" fontId="6" fillId="0" borderId="38" xfId="15" applyNumberFormat="1" applyFont="1" applyFill="1" applyBorder="1" applyAlignment="1" quotePrefix="1">
      <alignment horizontal="center" vertical="center"/>
    </xf>
    <xf numFmtId="38" fontId="6" fillId="0" borderId="39" xfId="17" applyFont="1" applyFill="1" applyBorder="1" applyAlignment="1">
      <alignment vertical="center"/>
    </xf>
    <xf numFmtId="0" fontId="0" fillId="2" borderId="23" xfId="0" applyFont="1" applyFill="1" applyBorder="1" applyAlignment="1">
      <alignment horizontal="left" vertical="center"/>
    </xf>
    <xf numFmtId="0" fontId="6" fillId="2" borderId="24" xfId="0" applyFont="1" applyFill="1" applyBorder="1" applyAlignment="1">
      <alignment horizontal="center" vertical="center"/>
    </xf>
    <xf numFmtId="38" fontId="9" fillId="3" borderId="45" xfId="17" applyFont="1" applyFill="1" applyBorder="1" applyAlignment="1">
      <alignment vertical="center"/>
    </xf>
    <xf numFmtId="176" fontId="9" fillId="3" borderId="25" xfId="15" applyNumberFormat="1" applyFont="1" applyFill="1" applyBorder="1" applyAlignment="1">
      <alignment vertical="center"/>
    </xf>
    <xf numFmtId="38" fontId="6" fillId="0" borderId="45" xfId="17" applyFont="1" applyFill="1" applyBorder="1" applyAlignment="1">
      <alignment vertical="center"/>
    </xf>
    <xf numFmtId="176" fontId="6" fillId="0" borderId="46" xfId="15" applyNumberFormat="1" applyFont="1" applyFill="1" applyBorder="1" applyAlignment="1">
      <alignment vertical="center"/>
    </xf>
    <xf numFmtId="176" fontId="6" fillId="0" borderId="47" xfId="15" applyNumberFormat="1" applyFont="1" applyFill="1" applyBorder="1" applyAlignment="1">
      <alignment horizontal="center" vertical="center"/>
    </xf>
    <xf numFmtId="176" fontId="6" fillId="0" borderId="46" xfId="15" applyNumberFormat="1" applyFont="1" applyFill="1" applyBorder="1" applyAlignment="1">
      <alignment horizontal="center" vertical="center"/>
    </xf>
    <xf numFmtId="176" fontId="6" fillId="0" borderId="25" xfId="15" applyNumberFormat="1" applyFont="1" applyFill="1" applyBorder="1" applyAlignment="1">
      <alignment horizontal="center" vertical="center"/>
    </xf>
    <xf numFmtId="38" fontId="6" fillId="0" borderId="48" xfId="17" applyFont="1" applyFill="1" applyBorder="1" applyAlignment="1">
      <alignment vertical="center"/>
    </xf>
    <xf numFmtId="0" fontId="6" fillId="0" borderId="0" xfId="0" applyFont="1" applyAlignment="1">
      <alignment horizontal="centerContinuous" vertical="center"/>
    </xf>
    <xf numFmtId="0" fontId="6" fillId="0" borderId="0" xfId="0" applyFont="1" applyBorder="1" applyAlignment="1">
      <alignment horizontal="centerContinuous" vertical="center"/>
    </xf>
    <xf numFmtId="38" fontId="11" fillId="0" borderId="0" xfId="17" applyFont="1" applyAlignment="1">
      <alignment vertical="center"/>
    </xf>
    <xf numFmtId="38" fontId="11" fillId="0" borderId="0" xfId="17" applyFont="1" applyBorder="1" applyAlignment="1">
      <alignment vertical="center"/>
    </xf>
    <xf numFmtId="38" fontId="6" fillId="0" borderId="0" xfId="17" applyFont="1" applyFill="1" applyBorder="1" applyAlignment="1">
      <alignment vertical="center"/>
    </xf>
    <xf numFmtId="38" fontId="6" fillId="0" borderId="0" xfId="17" applyFont="1" applyFill="1" applyAlignment="1">
      <alignment horizontal="right" vertical="center"/>
    </xf>
    <xf numFmtId="176" fontId="6" fillId="0" borderId="0" xfId="17" applyNumberFormat="1" applyFont="1" applyFill="1" applyBorder="1" applyAlignment="1">
      <alignment vertical="center"/>
    </xf>
    <xf numFmtId="0" fontId="6" fillId="2" borderId="20" xfId="0" applyFont="1" applyFill="1" applyBorder="1" applyAlignment="1">
      <alignment horizontal="centerContinuous" vertical="center"/>
    </xf>
    <xf numFmtId="38" fontId="11" fillId="3" borderId="10" xfId="17" applyFont="1" applyFill="1" applyBorder="1" applyAlignment="1">
      <alignment vertical="center"/>
    </xf>
    <xf numFmtId="176" fontId="11" fillId="3" borderId="15" xfId="15" applyNumberFormat="1" applyFont="1" applyFill="1" applyBorder="1" applyAlignment="1">
      <alignment vertical="center"/>
    </xf>
    <xf numFmtId="176" fontId="6" fillId="0" borderId="28" xfId="15" applyNumberFormat="1" applyFont="1" applyFill="1" applyBorder="1" applyAlignment="1">
      <alignment vertical="center"/>
    </xf>
    <xf numFmtId="176" fontId="6" fillId="0" borderId="28" xfId="15" applyNumberFormat="1" applyFont="1" applyFill="1" applyBorder="1" applyAlignment="1">
      <alignment horizontal="center" vertical="center"/>
    </xf>
    <xf numFmtId="176" fontId="6" fillId="0" borderId="22" xfId="15" applyNumberFormat="1" applyFont="1" applyFill="1" applyBorder="1" applyAlignment="1">
      <alignment horizontal="center" vertical="center"/>
    </xf>
    <xf numFmtId="0" fontId="6" fillId="2" borderId="11" xfId="0" applyFont="1" applyFill="1" applyBorder="1" applyAlignment="1">
      <alignment horizontal="centerContinuous" vertical="center"/>
    </xf>
    <xf numFmtId="0" fontId="6" fillId="2" borderId="12" xfId="0" applyFont="1" applyFill="1" applyBorder="1" applyAlignment="1">
      <alignment horizontal="centerContinuous" vertical="center"/>
    </xf>
    <xf numFmtId="38" fontId="11" fillId="3" borderId="13" xfId="17" applyFont="1" applyFill="1" applyBorder="1" applyAlignment="1">
      <alignment vertical="center"/>
    </xf>
    <xf numFmtId="38" fontId="6" fillId="0" borderId="49" xfId="17" applyFont="1" applyFill="1" applyBorder="1" applyAlignment="1">
      <alignment horizontal="right" vertical="center"/>
    </xf>
    <xf numFmtId="38" fontId="11" fillId="3" borderId="42" xfId="17" applyFont="1" applyFill="1" applyBorder="1" applyAlignment="1">
      <alignment vertical="center"/>
    </xf>
    <xf numFmtId="0" fontId="0" fillId="2" borderId="23" xfId="0" applyFont="1" applyFill="1" applyBorder="1" applyAlignment="1">
      <alignment horizontal="centerContinuous" vertical="center"/>
    </xf>
    <xf numFmtId="0" fontId="6" fillId="2" borderId="24" xfId="0" applyFont="1" applyFill="1" applyBorder="1" applyAlignment="1">
      <alignment horizontal="centerContinuous" vertical="center"/>
    </xf>
    <xf numFmtId="38" fontId="11" fillId="3" borderId="45" xfId="17" applyFont="1" applyFill="1" applyBorder="1" applyAlignment="1">
      <alignment vertical="center"/>
    </xf>
    <xf numFmtId="176" fontId="11" fillId="3" borderId="25" xfId="15" applyNumberFormat="1" applyFont="1" applyFill="1" applyBorder="1" applyAlignment="1">
      <alignment vertical="center"/>
    </xf>
    <xf numFmtId="38" fontId="6" fillId="0" borderId="48" xfId="17" applyFont="1" applyFill="1" applyBorder="1" applyAlignment="1">
      <alignment horizontal="right" vertical="center"/>
    </xf>
    <xf numFmtId="38" fontId="6" fillId="0" borderId="45" xfId="17" applyFont="1" applyFill="1" applyBorder="1" applyAlignment="1">
      <alignment horizontal="right" vertical="center"/>
    </xf>
    <xf numFmtId="0" fontId="0" fillId="2" borderId="4" xfId="0" applyFill="1" applyBorder="1" applyAlignment="1">
      <alignment horizontal="left" vertical="center"/>
    </xf>
    <xf numFmtId="181" fontId="11" fillId="3" borderId="20" xfId="17" applyNumberFormat="1" applyFont="1" applyFill="1" applyBorder="1" applyAlignment="1">
      <alignment horizontal="right" vertical="center"/>
    </xf>
    <xf numFmtId="181" fontId="11" fillId="3" borderId="35" xfId="15" applyNumberFormat="1" applyFont="1" applyFill="1" applyBorder="1" applyAlignment="1">
      <alignment horizontal="right" vertical="center"/>
    </xf>
    <xf numFmtId="181" fontId="11" fillId="3" borderId="28" xfId="15" applyNumberFormat="1" applyFont="1" applyFill="1" applyBorder="1" applyAlignment="1">
      <alignment horizontal="right" vertical="center"/>
    </xf>
    <xf numFmtId="181" fontId="11" fillId="3" borderId="50" xfId="15" applyNumberFormat="1" applyFont="1" applyFill="1" applyBorder="1" applyAlignment="1">
      <alignment horizontal="right" vertical="center"/>
    </xf>
    <xf numFmtId="181" fontId="6" fillId="0" borderId="6" xfId="15" applyNumberFormat="1" applyFont="1" applyFill="1" applyBorder="1" applyAlignment="1">
      <alignment horizontal="right" vertical="center"/>
    </xf>
    <xf numFmtId="181" fontId="6" fillId="0" borderId="28" xfId="15" applyNumberFormat="1" applyFont="1" applyFill="1" applyBorder="1" applyAlignment="1">
      <alignment horizontal="right" vertical="center"/>
    </xf>
    <xf numFmtId="181" fontId="6" fillId="0" borderId="7" xfId="15" applyNumberFormat="1" applyFont="1" applyFill="1" applyBorder="1" applyAlignment="1">
      <alignment horizontal="right" vertical="center"/>
    </xf>
    <xf numFmtId="181" fontId="11" fillId="3" borderId="36" xfId="17" applyNumberFormat="1" applyFont="1" applyFill="1" applyBorder="1" applyAlignment="1">
      <alignment horizontal="right" vertical="center"/>
    </xf>
    <xf numFmtId="181" fontId="11" fillId="3" borderId="40" xfId="15" applyNumberFormat="1" applyFont="1" applyFill="1" applyBorder="1" applyAlignment="1">
      <alignment horizontal="right" vertical="center"/>
    </xf>
    <xf numFmtId="181" fontId="11" fillId="3" borderId="41" xfId="15" applyNumberFormat="1" applyFont="1" applyFill="1" applyBorder="1" applyAlignment="1">
      <alignment horizontal="right" vertical="center"/>
    </xf>
    <xf numFmtId="181" fontId="11" fillId="3" borderId="51" xfId="15" applyNumberFormat="1" applyFont="1" applyFill="1" applyBorder="1" applyAlignment="1">
      <alignment horizontal="right" vertical="center"/>
    </xf>
    <xf numFmtId="181" fontId="6" fillId="0" borderId="36" xfId="15" applyNumberFormat="1" applyFont="1" applyFill="1" applyBorder="1" applyAlignment="1">
      <alignment horizontal="right" vertical="center"/>
    </xf>
    <xf numFmtId="181" fontId="6" fillId="0" borderId="41" xfId="15" applyNumberFormat="1" applyFont="1" applyFill="1" applyBorder="1" applyAlignment="1">
      <alignment horizontal="right" vertical="center"/>
    </xf>
    <xf numFmtId="181" fontId="6" fillId="0" borderId="51" xfId="15" applyNumberFormat="1" applyFont="1" applyFill="1" applyBorder="1" applyAlignment="1">
      <alignment horizontal="right" vertical="center"/>
    </xf>
    <xf numFmtId="181" fontId="6" fillId="0" borderId="20" xfId="15" applyNumberFormat="1" applyFont="1" applyFill="1" applyBorder="1" applyAlignment="1">
      <alignment horizontal="right" vertical="center"/>
    </xf>
    <xf numFmtId="181" fontId="6" fillId="0" borderId="50" xfId="15" applyNumberFormat="1" applyFont="1" applyFill="1" applyBorder="1" applyAlignment="1">
      <alignment horizontal="right" vertical="center"/>
    </xf>
    <xf numFmtId="181" fontId="11" fillId="3" borderId="11" xfId="17" applyNumberFormat="1" applyFont="1" applyFill="1" applyBorder="1" applyAlignment="1">
      <alignment horizontal="right" vertical="center"/>
    </xf>
    <xf numFmtId="181" fontId="11" fillId="3" borderId="52" xfId="15" applyNumberFormat="1" applyFont="1" applyFill="1" applyBorder="1" applyAlignment="1">
      <alignment horizontal="right" vertical="center"/>
    </xf>
    <xf numFmtId="181" fontId="11" fillId="3" borderId="29" xfId="15" applyNumberFormat="1" applyFont="1" applyFill="1" applyBorder="1" applyAlignment="1">
      <alignment horizontal="right" vertical="center"/>
    </xf>
    <xf numFmtId="181" fontId="11" fillId="3" borderId="30" xfId="15" applyNumberFormat="1" applyFont="1" applyFill="1" applyBorder="1" applyAlignment="1">
      <alignment horizontal="right" vertical="center"/>
    </xf>
    <xf numFmtId="181" fontId="6" fillId="0" borderId="11" xfId="15" applyNumberFormat="1" applyFont="1" applyFill="1" applyBorder="1" applyAlignment="1">
      <alignment horizontal="right" vertical="center"/>
    </xf>
    <xf numFmtId="181" fontId="6" fillId="0" borderId="29" xfId="15" applyNumberFormat="1" applyFont="1" applyFill="1" applyBorder="1" applyAlignment="1">
      <alignment horizontal="right" vertical="center"/>
    </xf>
    <xf numFmtId="181" fontId="6" fillId="0" borderId="30" xfId="15" applyNumberFormat="1" applyFont="1" applyFill="1" applyBorder="1" applyAlignment="1">
      <alignment horizontal="right" vertical="center"/>
    </xf>
    <xf numFmtId="181" fontId="11" fillId="3" borderId="23" xfId="17" applyNumberFormat="1" applyFont="1" applyFill="1" applyBorder="1" applyAlignment="1">
      <alignment horizontal="right" vertical="center"/>
    </xf>
    <xf numFmtId="181" fontId="11" fillId="3" borderId="47" xfId="15" applyNumberFormat="1" applyFont="1" applyFill="1" applyBorder="1" applyAlignment="1">
      <alignment horizontal="right" vertical="center"/>
    </xf>
    <xf numFmtId="181" fontId="11" fillId="3" borderId="46" xfId="15" applyNumberFormat="1" applyFont="1" applyFill="1" applyBorder="1" applyAlignment="1">
      <alignment horizontal="right" vertical="center"/>
    </xf>
    <xf numFmtId="181" fontId="11" fillId="3" borderId="19" xfId="15" applyNumberFormat="1" applyFont="1" applyFill="1" applyBorder="1" applyAlignment="1">
      <alignment horizontal="right" vertical="center"/>
    </xf>
    <xf numFmtId="181" fontId="6" fillId="0" borderId="23" xfId="15" applyNumberFormat="1" applyFont="1" applyFill="1" applyBorder="1" applyAlignment="1">
      <alignment horizontal="right" vertical="center"/>
    </xf>
    <xf numFmtId="181" fontId="6" fillId="0" borderId="46" xfId="15" applyNumberFormat="1" applyFont="1" applyFill="1" applyBorder="1" applyAlignment="1">
      <alignment horizontal="right" vertical="center"/>
    </xf>
    <xf numFmtId="181" fontId="6" fillId="0" borderId="19" xfId="15" applyNumberFormat="1" applyFont="1" applyFill="1" applyBorder="1" applyAlignment="1">
      <alignment horizontal="right" vertical="center"/>
    </xf>
    <xf numFmtId="38" fontId="11" fillId="3" borderId="27" xfId="17" applyFont="1" applyFill="1" applyBorder="1" applyAlignment="1">
      <alignment vertical="center"/>
    </xf>
    <xf numFmtId="38" fontId="11" fillId="3" borderId="15" xfId="17" applyFont="1" applyFill="1" applyBorder="1" applyAlignment="1">
      <alignment vertical="center"/>
    </xf>
    <xf numFmtId="38" fontId="6" fillId="0" borderId="27" xfId="17" applyFont="1" applyFill="1" applyBorder="1" applyAlignment="1">
      <alignment vertical="center"/>
    </xf>
    <xf numFmtId="38" fontId="11" fillId="0" borderId="15" xfId="17" applyFont="1" applyFill="1" applyBorder="1" applyAlignment="1">
      <alignment vertical="center"/>
    </xf>
    <xf numFmtId="0" fontId="6" fillId="0" borderId="0" xfId="0" applyFont="1" applyFill="1" applyAlignment="1">
      <alignment vertical="center"/>
    </xf>
    <xf numFmtId="38" fontId="11" fillId="3" borderId="29" xfId="17" applyFont="1" applyFill="1" applyBorder="1" applyAlignment="1">
      <alignment vertical="center"/>
    </xf>
    <xf numFmtId="38" fontId="11" fillId="3" borderId="14" xfId="17" applyFont="1" applyFill="1" applyBorder="1" applyAlignment="1">
      <alignment vertical="center"/>
    </xf>
    <xf numFmtId="38" fontId="11" fillId="0" borderId="14" xfId="17" applyFont="1" applyFill="1" applyBorder="1" applyAlignment="1">
      <alignment vertical="center"/>
    </xf>
    <xf numFmtId="38" fontId="11" fillId="3" borderId="41" xfId="17" applyFont="1" applyFill="1" applyBorder="1" applyAlignment="1">
      <alignment vertical="center"/>
    </xf>
    <xf numFmtId="38" fontId="11" fillId="3" borderId="38" xfId="17" applyFont="1" applyFill="1" applyBorder="1" applyAlignment="1">
      <alignment vertical="center"/>
    </xf>
    <xf numFmtId="38" fontId="6" fillId="0" borderId="41" xfId="17" applyFont="1" applyFill="1" applyBorder="1" applyAlignment="1">
      <alignment vertical="center"/>
    </xf>
    <xf numFmtId="38" fontId="11" fillId="0" borderId="38" xfId="17" applyFont="1" applyFill="1" applyBorder="1" applyAlignment="1">
      <alignment vertical="center"/>
    </xf>
    <xf numFmtId="38" fontId="11" fillId="3" borderId="46" xfId="17" applyFont="1" applyFill="1" applyBorder="1" applyAlignment="1">
      <alignment vertical="center"/>
    </xf>
    <xf numFmtId="38" fontId="11" fillId="3" borderId="25" xfId="17" applyFont="1" applyFill="1" applyBorder="1" applyAlignment="1">
      <alignment vertical="center"/>
    </xf>
    <xf numFmtId="38" fontId="6" fillId="0" borderId="46" xfId="17" applyFont="1" applyFill="1" applyBorder="1" applyAlignment="1">
      <alignment vertical="center"/>
    </xf>
    <xf numFmtId="38" fontId="11" fillId="0" borderId="25" xfId="17" applyFont="1" applyFill="1" applyBorder="1" applyAlignment="1">
      <alignment vertical="center"/>
    </xf>
    <xf numFmtId="176" fontId="6" fillId="0" borderId="43" xfId="15" applyNumberFormat="1" applyFont="1" applyBorder="1" applyAlignment="1">
      <alignment vertical="center"/>
    </xf>
    <xf numFmtId="38" fontId="6" fillId="0" borderId="53" xfId="17" applyFont="1" applyFill="1" applyBorder="1" applyAlignment="1">
      <alignment horizontal="right" vertical="center"/>
    </xf>
    <xf numFmtId="176" fontId="6" fillId="0" borderId="27" xfId="15" applyNumberFormat="1" applyFont="1" applyFill="1" applyBorder="1" applyAlignment="1" quotePrefix="1">
      <alignment horizontal="center" vertical="center"/>
    </xf>
    <xf numFmtId="0" fontId="0" fillId="2" borderId="54" xfId="0" applyFont="1" applyFill="1" applyBorder="1" applyAlignment="1">
      <alignment horizontal="centerContinuous" vertical="center"/>
    </xf>
    <xf numFmtId="0" fontId="0" fillId="2" borderId="55" xfId="0" applyFont="1" applyFill="1" applyBorder="1" applyAlignment="1">
      <alignment horizontal="centerContinuous" vertical="center"/>
    </xf>
    <xf numFmtId="0" fontId="0" fillId="2" borderId="37" xfId="0" applyFont="1" applyFill="1" applyBorder="1" applyAlignment="1">
      <alignment horizontal="centerContinuous" vertical="center"/>
    </xf>
    <xf numFmtId="176" fontId="6" fillId="0" borderId="40" xfId="15" applyNumberFormat="1" applyFont="1" applyBorder="1" applyAlignment="1">
      <alignment vertical="center"/>
    </xf>
    <xf numFmtId="0" fontId="0" fillId="2" borderId="24" xfId="0" applyFont="1" applyFill="1" applyBorder="1" applyAlignment="1">
      <alignment horizontal="centerContinuous" vertical="center"/>
    </xf>
    <xf numFmtId="176" fontId="6" fillId="0" borderId="47" xfId="15" applyNumberFormat="1" applyFont="1" applyBorder="1" applyAlignment="1">
      <alignment vertical="center"/>
    </xf>
    <xf numFmtId="38" fontId="9" fillId="3" borderId="6" xfId="17" applyFont="1" applyFill="1" applyBorder="1" applyAlignment="1">
      <alignment vertical="center"/>
    </xf>
    <xf numFmtId="38" fontId="9" fillId="3" borderId="28" xfId="17" applyFont="1" applyFill="1" applyBorder="1" applyAlignment="1">
      <alignment vertical="center"/>
    </xf>
    <xf numFmtId="38" fontId="9" fillId="0" borderId="6" xfId="17" applyFont="1" applyFill="1" applyBorder="1" applyAlignment="1">
      <alignment vertical="center"/>
    </xf>
    <xf numFmtId="38" fontId="9" fillId="0" borderId="28" xfId="17" applyFont="1" applyFill="1" applyBorder="1" applyAlignment="1">
      <alignment vertical="center"/>
    </xf>
    <xf numFmtId="38" fontId="9" fillId="0" borderId="7" xfId="17" applyFont="1" applyFill="1" applyBorder="1" applyAlignment="1">
      <alignment vertical="center"/>
    </xf>
    <xf numFmtId="38" fontId="9" fillId="3" borderId="11" xfId="17" applyFont="1" applyFill="1" applyBorder="1" applyAlignment="1">
      <alignment vertical="center"/>
    </xf>
    <xf numFmtId="38" fontId="9" fillId="3" borderId="30" xfId="17" applyFont="1" applyFill="1" applyBorder="1" applyAlignment="1">
      <alignment vertical="center"/>
    </xf>
    <xf numFmtId="38" fontId="9" fillId="0" borderId="11" xfId="17" applyFont="1" applyFill="1" applyBorder="1" applyAlignment="1">
      <alignment vertical="center"/>
    </xf>
    <xf numFmtId="38" fontId="9" fillId="0" borderId="29" xfId="17" applyFont="1" applyFill="1" applyBorder="1" applyAlignment="1">
      <alignment vertical="center"/>
    </xf>
    <xf numFmtId="38" fontId="9" fillId="0" borderId="30" xfId="17" applyFont="1" applyFill="1" applyBorder="1" applyAlignment="1">
      <alignment vertical="center"/>
    </xf>
    <xf numFmtId="38" fontId="9" fillId="3" borderId="36" xfId="17" applyFont="1" applyFill="1" applyBorder="1" applyAlignment="1">
      <alignment vertical="center"/>
    </xf>
    <xf numFmtId="38" fontId="9" fillId="3" borderId="41" xfId="17" applyFont="1" applyFill="1" applyBorder="1" applyAlignment="1">
      <alignment vertical="center"/>
    </xf>
    <xf numFmtId="38" fontId="9" fillId="3" borderId="51" xfId="17" applyFont="1" applyFill="1" applyBorder="1" applyAlignment="1">
      <alignment vertical="center"/>
    </xf>
    <xf numFmtId="38" fontId="9" fillId="0" borderId="36" xfId="17" applyFont="1" applyFill="1" applyBorder="1" applyAlignment="1">
      <alignment vertical="center"/>
    </xf>
    <xf numFmtId="38" fontId="9" fillId="0" borderId="41" xfId="17" applyFont="1" applyFill="1" applyBorder="1" applyAlignment="1">
      <alignment vertical="center"/>
    </xf>
    <xf numFmtId="38" fontId="9" fillId="0" borderId="51" xfId="17" applyFont="1" applyFill="1" applyBorder="1" applyAlignment="1">
      <alignment vertical="center"/>
    </xf>
    <xf numFmtId="38" fontId="9" fillId="3" borderId="23" xfId="17" applyFont="1" applyFill="1" applyBorder="1" applyAlignment="1">
      <alignment vertical="center"/>
    </xf>
    <xf numFmtId="38" fontId="9" fillId="3" borderId="46" xfId="17" applyFont="1" applyFill="1" applyBorder="1" applyAlignment="1">
      <alignment vertical="center"/>
    </xf>
    <xf numFmtId="38" fontId="9" fillId="3" borderId="19" xfId="17" applyFont="1" applyFill="1" applyBorder="1" applyAlignment="1">
      <alignment vertical="center"/>
    </xf>
    <xf numFmtId="38" fontId="9" fillId="0" borderId="23" xfId="17" applyFont="1" applyFill="1" applyBorder="1" applyAlignment="1">
      <alignment vertical="center"/>
    </xf>
    <xf numFmtId="38" fontId="9" fillId="0" borderId="46" xfId="17" applyFont="1" applyFill="1" applyBorder="1" applyAlignment="1">
      <alignment vertical="center"/>
    </xf>
    <xf numFmtId="38" fontId="9" fillId="0" borderId="19" xfId="17" applyFont="1" applyFill="1" applyBorder="1" applyAlignment="1">
      <alignment vertical="center"/>
    </xf>
    <xf numFmtId="0" fontId="0" fillId="2" borderId="12" xfId="0" applyFill="1" applyBorder="1" applyAlignment="1">
      <alignment horizontal="right" vertical="center"/>
    </xf>
    <xf numFmtId="176" fontId="6" fillId="0" borderId="29" xfId="15" applyNumberFormat="1" applyFont="1" applyFill="1" applyBorder="1" applyAlignment="1">
      <alignment horizontal="center" vertical="center"/>
    </xf>
    <xf numFmtId="0" fontId="0" fillId="2" borderId="36" xfId="0" applyFont="1" applyFill="1" applyBorder="1" applyAlignment="1">
      <alignment horizontal="left" vertical="center"/>
    </xf>
    <xf numFmtId="176" fontId="9" fillId="3" borderId="51" xfId="15" applyNumberFormat="1" applyFont="1" applyFill="1" applyBorder="1" applyAlignment="1">
      <alignment vertical="center"/>
    </xf>
    <xf numFmtId="0" fontId="0" fillId="2" borderId="26" xfId="0" applyFill="1" applyBorder="1" applyAlignment="1">
      <alignment horizontal="right" vertical="center"/>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0"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6" fontId="9" fillId="3" borderId="33" xfId="15" applyNumberFormat="1" applyFont="1" applyFill="1" applyBorder="1" applyAlignment="1">
      <alignment vertical="center"/>
    </xf>
    <xf numFmtId="0" fontId="0" fillId="0" borderId="0" xfId="0" applyBorder="1" applyAlignment="1">
      <alignment vertical="center"/>
    </xf>
    <xf numFmtId="0" fontId="6" fillId="2" borderId="2" xfId="0" applyFont="1" applyFill="1" applyBorder="1" applyAlignment="1">
      <alignment horizontal="left"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0" fillId="2" borderId="20" xfId="0" applyFont="1" applyFill="1" applyBorder="1" applyAlignment="1">
      <alignment horizontal="left" vertical="center"/>
    </xf>
    <xf numFmtId="38" fontId="6" fillId="0" borderId="53" xfId="17" applyFont="1" applyFill="1" applyBorder="1" applyAlignment="1">
      <alignment vertical="center"/>
    </xf>
    <xf numFmtId="38" fontId="6" fillId="0" borderId="34" xfId="17" applyFont="1" applyFill="1" applyBorder="1" applyAlignment="1">
      <alignment vertical="center"/>
    </xf>
    <xf numFmtId="0" fontId="6" fillId="2" borderId="37" xfId="0" applyFont="1" applyFill="1" applyBorder="1" applyAlignment="1">
      <alignment horizontal="center" vertical="center"/>
    </xf>
    <xf numFmtId="0" fontId="0" fillId="0" borderId="0" xfId="0" applyFont="1" applyFill="1" applyBorder="1" applyAlignment="1">
      <alignment horizontal="left" vertical="center"/>
    </xf>
    <xf numFmtId="0" fontId="6" fillId="0" borderId="0" xfId="0" applyFont="1" applyFill="1" applyBorder="1" applyAlignment="1">
      <alignment horizontal="center" vertical="center"/>
    </xf>
    <xf numFmtId="38" fontId="9" fillId="0" borderId="0" xfId="17" applyFont="1" applyFill="1" applyBorder="1" applyAlignment="1">
      <alignment vertical="center"/>
    </xf>
    <xf numFmtId="176" fontId="9" fillId="0" borderId="0" xfId="15" applyNumberFormat="1" applyFont="1" applyFill="1" applyBorder="1" applyAlignment="1">
      <alignment vertical="center"/>
    </xf>
    <xf numFmtId="176" fontId="6" fillId="0" borderId="0" xfId="15" applyNumberFormat="1" applyFont="1" applyFill="1" applyBorder="1" applyAlignment="1">
      <alignment vertical="center"/>
    </xf>
    <xf numFmtId="176" fontId="6" fillId="0" borderId="0" xfId="15" applyNumberFormat="1" applyFont="1" applyFill="1" applyBorder="1" applyAlignment="1">
      <alignment horizontal="center" vertical="center"/>
    </xf>
    <xf numFmtId="38" fontId="0" fillId="0" borderId="12" xfId="17" applyFont="1" applyFill="1" applyBorder="1" applyAlignment="1">
      <alignment horizontal="left" vertical="center"/>
    </xf>
    <xf numFmtId="38" fontId="0" fillId="0" borderId="30" xfId="17" applyFont="1" applyFill="1" applyBorder="1" applyAlignment="1">
      <alignment horizontal="left" vertical="center"/>
    </xf>
    <xf numFmtId="0" fontId="0" fillId="2" borderId="17" xfId="0" applyFont="1" applyFill="1" applyBorder="1" applyAlignment="1">
      <alignment horizontal="righ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176" fontId="6" fillId="0" borderId="0" xfId="15" applyNumberFormat="1" applyFont="1" applyAlignment="1">
      <alignment vertical="center"/>
    </xf>
    <xf numFmtId="0" fontId="6" fillId="2" borderId="2" xfId="0" applyFont="1" applyFill="1" applyBorder="1" applyAlignment="1">
      <alignment horizontal="center" vertical="center"/>
    </xf>
    <xf numFmtId="0" fontId="6" fillId="2" borderId="8" xfId="0" applyFont="1" applyFill="1" applyBorder="1" applyAlignment="1">
      <alignment vertical="center"/>
    </xf>
    <xf numFmtId="0" fontId="6" fillId="2" borderId="9" xfId="0" applyFont="1" applyFill="1" applyBorder="1" applyAlignment="1">
      <alignment vertical="center"/>
    </xf>
    <xf numFmtId="176" fontId="6" fillId="0" borderId="56" xfId="15" applyNumberFormat="1" applyFont="1" applyFill="1" applyBorder="1" applyAlignment="1">
      <alignment horizontal="right" vertical="center"/>
    </xf>
    <xf numFmtId="176" fontId="6" fillId="0" borderId="56" xfId="15" applyNumberFormat="1" applyFont="1" applyFill="1" applyBorder="1" applyAlignment="1">
      <alignment horizontal="center" vertical="center"/>
    </xf>
    <xf numFmtId="0" fontId="0" fillId="2" borderId="57" xfId="0" applyFill="1" applyBorder="1" applyAlignment="1">
      <alignment vertical="center"/>
    </xf>
    <xf numFmtId="0" fontId="6" fillId="2" borderId="58" xfId="0" applyFont="1" applyFill="1" applyBorder="1" applyAlignment="1">
      <alignment vertical="center"/>
    </xf>
    <xf numFmtId="176" fontId="6" fillId="0" borderId="59" xfId="15" applyNumberFormat="1" applyFont="1" applyFill="1" applyBorder="1" applyAlignment="1">
      <alignment horizontal="right" vertical="center"/>
    </xf>
    <xf numFmtId="38" fontId="6" fillId="0" borderId="57" xfId="0" applyNumberFormat="1" applyFont="1" applyFill="1" applyBorder="1" applyAlignment="1">
      <alignment horizontal="right" vertical="center"/>
    </xf>
    <xf numFmtId="176" fontId="6" fillId="0" borderId="59" xfId="15" applyNumberFormat="1" applyFont="1" applyFill="1" applyBorder="1" applyAlignment="1">
      <alignment horizontal="center" vertical="center"/>
    </xf>
    <xf numFmtId="0" fontId="6" fillId="0" borderId="58" xfId="0" applyFont="1" applyFill="1" applyBorder="1" applyAlignment="1">
      <alignment horizontal="right" vertical="center"/>
    </xf>
    <xf numFmtId="1" fontId="6" fillId="0" borderId="57" xfId="0" applyNumberFormat="1" applyFont="1" applyFill="1" applyBorder="1" applyAlignment="1">
      <alignment vertical="center"/>
    </xf>
    <xf numFmtId="176" fontId="6" fillId="0" borderId="59" xfId="15" applyNumberFormat="1" applyFont="1" applyFill="1" applyBorder="1" applyAlignment="1">
      <alignment vertical="center"/>
    </xf>
    <xf numFmtId="1" fontId="6" fillId="0" borderId="57" xfId="0" applyNumberFormat="1" applyFont="1" applyFill="1" applyBorder="1" applyAlignment="1">
      <alignment horizontal="right" vertical="center"/>
    </xf>
    <xf numFmtId="176" fontId="6" fillId="0" borderId="60" xfId="15" applyNumberFormat="1" applyFont="1" applyFill="1" applyBorder="1" applyAlignment="1">
      <alignment horizontal="center" vertical="center"/>
    </xf>
    <xf numFmtId="1" fontId="6" fillId="0" borderId="58" xfId="0" applyNumberFormat="1" applyFont="1" applyFill="1" applyBorder="1" applyAlignment="1">
      <alignment horizontal="right" vertical="center"/>
    </xf>
    <xf numFmtId="176" fontId="6" fillId="0" borderId="60" xfId="15" applyNumberFormat="1" applyFont="1" applyFill="1" applyBorder="1" applyAlignment="1">
      <alignment horizontal="right" vertical="center"/>
    </xf>
    <xf numFmtId="0" fontId="0" fillId="2" borderId="30" xfId="0" applyFont="1" applyFill="1" applyBorder="1" applyAlignment="1">
      <alignment horizontal="right" vertical="center"/>
    </xf>
    <xf numFmtId="0" fontId="6" fillId="0" borderId="57" xfId="0" applyFont="1" applyFill="1" applyBorder="1" applyAlignment="1">
      <alignment horizontal="right" vertical="center"/>
    </xf>
    <xf numFmtId="0" fontId="0" fillId="2" borderId="55" xfId="0" applyFont="1" applyFill="1" applyBorder="1" applyAlignment="1">
      <alignment horizontal="right" vertical="center"/>
    </xf>
    <xf numFmtId="0" fontId="0" fillId="2" borderId="24" xfId="0" applyFont="1" applyFill="1" applyBorder="1" applyAlignment="1">
      <alignment horizontal="right" vertical="center"/>
    </xf>
    <xf numFmtId="49" fontId="6" fillId="0" borderId="56" xfId="15" applyNumberFormat="1" applyFont="1" applyFill="1" applyBorder="1" applyAlignment="1">
      <alignment horizontal="right" vertical="center"/>
    </xf>
    <xf numFmtId="176" fontId="6" fillId="0" borderId="14" xfId="15" applyNumberFormat="1" applyFont="1" applyFill="1" applyBorder="1" applyAlignment="1">
      <alignment horizontal="center" vertical="center"/>
    </xf>
    <xf numFmtId="38" fontId="9" fillId="3" borderId="26" xfId="17" applyFont="1" applyFill="1" applyBorder="1" applyAlignment="1">
      <alignment vertical="center"/>
    </xf>
    <xf numFmtId="177" fontId="6" fillId="0" borderId="53" xfId="15" applyNumberFormat="1" applyFont="1" applyFill="1" applyBorder="1" applyAlignment="1">
      <alignment horizontal="right" vertical="center"/>
    </xf>
    <xf numFmtId="177" fontId="6" fillId="0" borderId="28" xfId="15" applyNumberFormat="1" applyFont="1" applyFill="1" applyBorder="1" applyAlignment="1">
      <alignment horizontal="right" vertical="center"/>
    </xf>
    <xf numFmtId="177" fontId="6" fillId="0" borderId="22" xfId="15" applyNumberFormat="1" applyFont="1" applyFill="1" applyBorder="1" applyAlignment="1">
      <alignment horizontal="right" vertical="center"/>
    </xf>
    <xf numFmtId="38" fontId="9" fillId="3" borderId="37" xfId="17" applyFont="1" applyFill="1" applyBorder="1" applyAlignment="1">
      <alignment vertical="center"/>
    </xf>
    <xf numFmtId="177" fontId="6" fillId="0" borderId="42" xfId="15" applyNumberFormat="1" applyFont="1" applyFill="1" applyBorder="1" applyAlignment="1">
      <alignment horizontal="right" vertical="center"/>
    </xf>
    <xf numFmtId="177" fontId="6" fillId="0" borderId="41" xfId="15" applyNumberFormat="1" applyFont="1" applyFill="1" applyBorder="1" applyAlignment="1">
      <alignment horizontal="right" vertical="center"/>
    </xf>
    <xf numFmtId="177" fontId="6" fillId="0" borderId="38" xfId="15" applyNumberFormat="1" applyFont="1" applyFill="1" applyBorder="1" applyAlignment="1">
      <alignment horizontal="right" vertical="center"/>
    </xf>
    <xf numFmtId="177" fontId="6" fillId="0" borderId="10" xfId="15" applyNumberFormat="1" applyFont="1" applyFill="1" applyBorder="1" applyAlignment="1">
      <alignment horizontal="right" vertical="center"/>
    </xf>
    <xf numFmtId="177" fontId="6" fillId="0" borderId="27" xfId="15" applyNumberFormat="1" applyFont="1" applyFill="1" applyBorder="1" applyAlignment="1">
      <alignment horizontal="right" vertical="center"/>
    </xf>
    <xf numFmtId="177" fontId="6" fillId="0" borderId="15" xfId="15" applyNumberFormat="1" applyFont="1" applyFill="1" applyBorder="1" applyAlignment="1">
      <alignment horizontal="right" vertical="center"/>
    </xf>
    <xf numFmtId="177" fontId="6" fillId="0" borderId="42" xfId="15" applyNumberFormat="1" applyFont="1" applyFill="1" applyBorder="1" applyAlignment="1" quotePrefix="1">
      <alignment horizontal="right" vertical="center"/>
    </xf>
    <xf numFmtId="177" fontId="6" fillId="0" borderId="41" xfId="15" applyNumberFormat="1" applyFont="1" applyFill="1" applyBorder="1" applyAlignment="1" quotePrefix="1">
      <alignment horizontal="right" vertical="center"/>
    </xf>
    <xf numFmtId="177" fontId="6" fillId="0" borderId="38" xfId="15" applyNumberFormat="1" applyFont="1" applyFill="1" applyBorder="1" applyAlignment="1" quotePrefix="1">
      <alignment horizontal="right" vertical="center"/>
    </xf>
    <xf numFmtId="38" fontId="9" fillId="3" borderId="24" xfId="17" applyFont="1" applyFill="1" applyBorder="1" applyAlignment="1">
      <alignment vertical="center"/>
    </xf>
    <xf numFmtId="177" fontId="6" fillId="0" borderId="45" xfId="15" applyNumberFormat="1" applyFont="1" applyFill="1" applyBorder="1" applyAlignment="1">
      <alignment horizontal="right" vertical="center"/>
    </xf>
    <xf numFmtId="177" fontId="6" fillId="0" borderId="46" xfId="15" applyNumberFormat="1" applyFont="1" applyFill="1" applyBorder="1" applyAlignment="1">
      <alignment horizontal="right" vertical="center"/>
    </xf>
    <xf numFmtId="177" fontId="6" fillId="0" borderId="25" xfId="15" applyNumberFormat="1" applyFont="1" applyFill="1" applyBorder="1" applyAlignment="1">
      <alignment horizontal="right" vertical="center"/>
    </xf>
    <xf numFmtId="1" fontId="9" fillId="3" borderId="61" xfId="0" applyNumberFormat="1" applyFont="1" applyFill="1" applyBorder="1" applyAlignment="1">
      <alignment horizontal="right" vertical="center"/>
    </xf>
    <xf numFmtId="1" fontId="9" fillId="0" borderId="61" xfId="0" applyNumberFormat="1" applyFont="1" applyFill="1" applyBorder="1" applyAlignment="1">
      <alignment horizontal="right" vertical="center"/>
    </xf>
    <xf numFmtId="0" fontId="0" fillId="0" borderId="0" xfId="0" applyFont="1" applyAlignment="1">
      <alignment vertical="center"/>
    </xf>
    <xf numFmtId="176" fontId="6" fillId="0" borderId="15" xfId="15" applyNumberFormat="1" applyFont="1" applyFill="1" applyBorder="1" applyAlignment="1" quotePrefix="1">
      <alignment horizontal="center" vertical="center"/>
    </xf>
    <xf numFmtId="38" fontId="0" fillId="0" borderId="0" xfId="0" applyNumberFormat="1" applyAlignment="1">
      <alignment/>
    </xf>
    <xf numFmtId="38" fontId="8" fillId="3" borderId="7" xfId="17" applyFont="1" applyFill="1" applyBorder="1" applyAlignment="1">
      <alignment vertical="center"/>
    </xf>
    <xf numFmtId="0" fontId="0" fillId="0" borderId="0" xfId="0" applyFill="1" applyAlignment="1">
      <alignment/>
    </xf>
    <xf numFmtId="38" fontId="8" fillId="3" borderId="57" xfId="0" applyNumberFormat="1" applyFont="1" applyFill="1" applyBorder="1" applyAlignment="1">
      <alignment horizontal="right" vertical="center"/>
    </xf>
    <xf numFmtId="1" fontId="8" fillId="0" borderId="57" xfId="0" applyNumberFormat="1" applyFont="1" applyFill="1" applyBorder="1" applyAlignment="1">
      <alignment horizontal="right" vertical="center"/>
    </xf>
    <xf numFmtId="1" fontId="8" fillId="0" borderId="59" xfId="0" applyNumberFormat="1" applyFont="1" applyFill="1" applyBorder="1" applyAlignment="1">
      <alignment horizontal="right" vertical="center"/>
    </xf>
    <xf numFmtId="1" fontId="8" fillId="0" borderId="61" xfId="0" applyNumberFormat="1" applyFont="1" applyFill="1" applyBorder="1" applyAlignment="1">
      <alignment horizontal="right" vertical="center"/>
    </xf>
    <xf numFmtId="9" fontId="0" fillId="0" borderId="0" xfId="15" applyAlignment="1">
      <alignment/>
    </xf>
    <xf numFmtId="9" fontId="6" fillId="0" borderId="0" xfId="0" applyNumberFormat="1" applyFont="1" applyAlignment="1">
      <alignment vertical="center"/>
    </xf>
    <xf numFmtId="9" fontId="0" fillId="0" borderId="0" xfId="15" applyFont="1" applyAlignment="1">
      <alignment/>
    </xf>
    <xf numFmtId="176" fontId="0" fillId="0" borderId="0" xfId="15" applyNumberFormat="1" applyAlignment="1">
      <alignment/>
    </xf>
    <xf numFmtId="176" fontId="6" fillId="0" borderId="43" xfId="15" applyNumberFormat="1" applyFont="1" applyBorder="1" applyAlignment="1">
      <alignment horizontal="right" vertical="center"/>
    </xf>
    <xf numFmtId="176" fontId="0" fillId="0" borderId="0" xfId="15" applyNumberFormat="1" applyFont="1" applyAlignment="1">
      <alignment/>
    </xf>
    <xf numFmtId="38" fontId="0" fillId="0" borderId="6" xfId="17" applyFont="1" applyFill="1" applyBorder="1" applyAlignment="1">
      <alignment horizontal="left" vertical="center"/>
    </xf>
    <xf numFmtId="38" fontId="0" fillId="0" borderId="26" xfId="17" applyFont="1" applyFill="1" applyBorder="1" applyAlignment="1">
      <alignment horizontal="left" vertical="center"/>
    </xf>
    <xf numFmtId="38" fontId="0" fillId="0" borderId="7" xfId="17" applyFont="1" applyFill="1" applyBorder="1" applyAlignment="1">
      <alignment horizontal="left" vertical="center"/>
    </xf>
    <xf numFmtId="38" fontId="0" fillId="0" borderId="16" xfId="17" applyFont="1" applyFill="1" applyBorder="1" applyAlignment="1">
      <alignment horizontal="left" vertical="center"/>
    </xf>
    <xf numFmtId="38" fontId="0" fillId="0" borderId="17" xfId="17" applyFont="1" applyFill="1" applyBorder="1" applyAlignment="1">
      <alignment horizontal="left" vertical="center"/>
    </xf>
    <xf numFmtId="38" fontId="0" fillId="0" borderId="33" xfId="17" applyFont="1" applyFill="1" applyBorder="1" applyAlignment="1">
      <alignment horizontal="left" vertical="center"/>
    </xf>
    <xf numFmtId="38" fontId="6" fillId="0" borderId="12" xfId="17" applyFont="1" applyFill="1" applyBorder="1" applyAlignment="1">
      <alignment horizontal="left" vertical="center"/>
    </xf>
    <xf numFmtId="38" fontId="6" fillId="0" borderId="30" xfId="17" applyFont="1" applyFill="1" applyBorder="1" applyAlignment="1">
      <alignment horizontal="left" vertical="center"/>
    </xf>
    <xf numFmtId="38" fontId="6" fillId="0" borderId="6" xfId="17" applyFont="1" applyFill="1" applyBorder="1" applyAlignment="1">
      <alignment horizontal="left" vertical="center"/>
    </xf>
    <xf numFmtId="38" fontId="6" fillId="0" borderId="26" xfId="17" applyFont="1" applyFill="1" applyBorder="1" applyAlignment="1">
      <alignment horizontal="left" vertical="center"/>
    </xf>
    <xf numFmtId="38" fontId="6" fillId="0" borderId="7" xfId="17" applyFont="1" applyFill="1" applyBorder="1" applyAlignment="1">
      <alignment horizontal="left" vertical="center"/>
    </xf>
    <xf numFmtId="176" fontId="6" fillId="0" borderId="17" xfId="15" applyNumberFormat="1" applyFont="1" applyFill="1" applyBorder="1" applyAlignment="1">
      <alignment horizontal="left" vertical="center"/>
    </xf>
    <xf numFmtId="176" fontId="6" fillId="0" borderId="33" xfId="15" applyNumberFormat="1" applyFont="1" applyFill="1" applyBorder="1" applyAlignment="1">
      <alignment horizontal="left" vertical="center"/>
    </xf>
    <xf numFmtId="176" fontId="6" fillId="0" borderId="11" xfId="15" applyNumberFormat="1" applyFont="1" applyFill="1" applyBorder="1" applyAlignment="1">
      <alignment horizontal="left" vertical="center"/>
    </xf>
    <xf numFmtId="176" fontId="6" fillId="0" borderId="12" xfId="15" applyNumberFormat="1" applyFont="1" applyFill="1" applyBorder="1" applyAlignment="1">
      <alignment horizontal="left" vertical="center"/>
    </xf>
    <xf numFmtId="176" fontId="6" fillId="0" borderId="30" xfId="15" applyNumberFormat="1" applyFont="1" applyFill="1" applyBorder="1" applyAlignment="1">
      <alignment horizontal="left" vertical="center"/>
    </xf>
    <xf numFmtId="0" fontId="5" fillId="0" borderId="0" xfId="0" applyFont="1" applyAlignment="1">
      <alignment horizontal="left" vertical="center"/>
    </xf>
    <xf numFmtId="38" fontId="6" fillId="0" borderId="43" xfId="17" applyFont="1" applyFill="1" applyBorder="1" applyAlignment="1">
      <alignment horizontal="right" vertical="center"/>
    </xf>
    <xf numFmtId="38" fontId="6" fillId="0" borderId="27" xfId="17" applyFont="1" applyFill="1" applyBorder="1" applyAlignment="1">
      <alignment horizontal="right" vertical="center"/>
    </xf>
    <xf numFmtId="176" fontId="6" fillId="0" borderId="0" xfId="0" applyNumberFormat="1" applyFont="1" applyAlignment="1">
      <alignment vertical="center"/>
    </xf>
    <xf numFmtId="176" fontId="11" fillId="0" borderId="10" xfId="15" applyNumberFormat="1" applyFont="1" applyFill="1" applyBorder="1" applyAlignment="1">
      <alignment vertical="center"/>
    </xf>
    <xf numFmtId="176" fontId="11" fillId="0" borderId="7" xfId="15" applyNumberFormat="1" applyFont="1" applyFill="1" applyBorder="1" applyAlignment="1">
      <alignment vertical="center"/>
    </xf>
    <xf numFmtId="176" fontId="11" fillId="0" borderId="13" xfId="15" applyNumberFormat="1" applyFont="1" applyFill="1" applyBorder="1" applyAlignment="1">
      <alignment vertical="center"/>
    </xf>
    <xf numFmtId="176" fontId="11" fillId="0" borderId="19" xfId="15" applyNumberFormat="1" applyFont="1" applyFill="1" applyBorder="1" applyAlignment="1">
      <alignment vertical="center"/>
    </xf>
    <xf numFmtId="176" fontId="11" fillId="0" borderId="6" xfId="15" applyNumberFormat="1" applyFont="1" applyFill="1" applyBorder="1" applyAlignment="1">
      <alignment horizontal="right" vertical="center"/>
    </xf>
    <xf numFmtId="176" fontId="11" fillId="0" borderId="28" xfId="15" applyNumberFormat="1" applyFont="1" applyFill="1" applyBorder="1" applyAlignment="1">
      <alignment horizontal="right" vertical="center"/>
    </xf>
    <xf numFmtId="176" fontId="11" fillId="0" borderId="7" xfId="15" applyNumberFormat="1" applyFont="1" applyFill="1" applyBorder="1" applyAlignment="1">
      <alignment horizontal="right" vertical="center"/>
    </xf>
    <xf numFmtId="176" fontId="11" fillId="0" borderId="36" xfId="15" applyNumberFormat="1" applyFont="1" applyFill="1" applyBorder="1" applyAlignment="1">
      <alignment horizontal="right" vertical="center"/>
    </xf>
    <xf numFmtId="176" fontId="11" fillId="0" borderId="41" xfId="15" applyNumberFormat="1" applyFont="1" applyFill="1" applyBorder="1" applyAlignment="1">
      <alignment horizontal="right" vertical="center"/>
    </xf>
    <xf numFmtId="176" fontId="11" fillId="0" borderId="51" xfId="15" applyNumberFormat="1" applyFont="1" applyFill="1" applyBorder="1" applyAlignment="1">
      <alignment horizontal="right" vertical="center"/>
    </xf>
    <xf numFmtId="176" fontId="11" fillId="0" borderId="20" xfId="15" applyNumberFormat="1" applyFont="1" applyFill="1" applyBorder="1" applyAlignment="1">
      <alignment horizontal="right" vertical="center"/>
    </xf>
    <xf numFmtId="176" fontId="11" fillId="0" borderId="50" xfId="15" applyNumberFormat="1" applyFont="1" applyFill="1" applyBorder="1" applyAlignment="1">
      <alignment horizontal="right" vertical="center"/>
    </xf>
    <xf numFmtId="176" fontId="11" fillId="0" borderId="11" xfId="15" applyNumberFormat="1" applyFont="1" applyFill="1" applyBorder="1" applyAlignment="1">
      <alignment horizontal="right" vertical="center"/>
    </xf>
    <xf numFmtId="176" fontId="11" fillId="0" borderId="29" xfId="15" applyNumberFormat="1" applyFont="1" applyFill="1" applyBorder="1" applyAlignment="1">
      <alignment horizontal="right" vertical="center"/>
    </xf>
    <xf numFmtId="176" fontId="11" fillId="0" borderId="30" xfId="15" applyNumberFormat="1" applyFont="1" applyFill="1" applyBorder="1" applyAlignment="1">
      <alignment horizontal="right" vertical="center"/>
    </xf>
    <xf numFmtId="176" fontId="11" fillId="0" borderId="23" xfId="15" applyNumberFormat="1" applyFont="1" applyFill="1" applyBorder="1" applyAlignment="1">
      <alignment horizontal="right" vertical="center"/>
    </xf>
    <xf numFmtId="176" fontId="11" fillId="0" borderId="46" xfId="15" applyNumberFormat="1" applyFont="1" applyFill="1" applyBorder="1" applyAlignment="1">
      <alignment horizontal="right" vertical="center"/>
    </xf>
    <xf numFmtId="176" fontId="11" fillId="0" borderId="19" xfId="15" applyNumberFormat="1" applyFont="1" applyFill="1" applyBorder="1" applyAlignment="1">
      <alignment horizontal="right" vertical="center"/>
    </xf>
    <xf numFmtId="176" fontId="11" fillId="0" borderId="27" xfId="15" applyNumberFormat="1" applyFont="1" applyFill="1" applyBorder="1" applyAlignment="1">
      <alignment vertical="center"/>
    </xf>
    <xf numFmtId="176" fontId="11" fillId="0" borderId="15" xfId="15" applyNumberFormat="1" applyFont="1" applyFill="1" applyBorder="1" applyAlignment="1">
      <alignment vertical="center"/>
    </xf>
    <xf numFmtId="176" fontId="11" fillId="0" borderId="29" xfId="15" applyNumberFormat="1" applyFont="1" applyFill="1" applyBorder="1" applyAlignment="1">
      <alignment vertical="center"/>
    </xf>
    <xf numFmtId="176" fontId="11" fillId="0" borderId="14" xfId="15" applyNumberFormat="1" applyFont="1" applyFill="1" applyBorder="1" applyAlignment="1">
      <alignment vertical="center"/>
    </xf>
    <xf numFmtId="176" fontId="11" fillId="0" borderId="42" xfId="15" applyNumberFormat="1" applyFont="1" applyFill="1" applyBorder="1" applyAlignment="1">
      <alignment vertical="center"/>
    </xf>
    <xf numFmtId="176" fontId="11" fillId="0" borderId="41" xfId="15" applyNumberFormat="1" applyFont="1" applyFill="1" applyBorder="1" applyAlignment="1">
      <alignment vertical="center"/>
    </xf>
    <xf numFmtId="176" fontId="11" fillId="0" borderId="38" xfId="15" applyNumberFormat="1" applyFont="1" applyFill="1" applyBorder="1" applyAlignment="1">
      <alignment vertical="center"/>
    </xf>
    <xf numFmtId="176" fontId="11" fillId="0" borderId="45" xfId="15" applyNumberFormat="1" applyFont="1" applyFill="1" applyBorder="1" applyAlignment="1">
      <alignment vertical="center"/>
    </xf>
    <xf numFmtId="176" fontId="11" fillId="0" borderId="46" xfId="15" applyNumberFormat="1" applyFont="1" applyFill="1" applyBorder="1" applyAlignment="1">
      <alignment vertical="center"/>
    </xf>
    <xf numFmtId="176" fontId="11" fillId="0" borderId="25" xfId="15" applyNumberFormat="1" applyFont="1" applyFill="1" applyBorder="1" applyAlignment="1">
      <alignment vertical="center"/>
    </xf>
    <xf numFmtId="176" fontId="9" fillId="0" borderId="6" xfId="15" applyNumberFormat="1" applyFont="1" applyFill="1" applyBorder="1" applyAlignment="1">
      <alignment vertical="center"/>
    </xf>
    <xf numFmtId="176" fontId="9" fillId="0" borderId="28" xfId="15" applyNumberFormat="1" applyFont="1" applyFill="1" applyBorder="1" applyAlignment="1">
      <alignment vertical="center"/>
    </xf>
    <xf numFmtId="176" fontId="9" fillId="0" borderId="7" xfId="15" applyNumberFormat="1" applyFont="1" applyFill="1" applyBorder="1" applyAlignment="1">
      <alignment vertical="center"/>
    </xf>
    <xf numFmtId="176" fontId="9" fillId="0" borderId="11" xfId="15" applyNumberFormat="1" applyFont="1" applyFill="1" applyBorder="1" applyAlignment="1">
      <alignment vertical="center"/>
    </xf>
    <xf numFmtId="176" fontId="9" fillId="0" borderId="29" xfId="15" applyNumberFormat="1" applyFont="1" applyFill="1" applyBorder="1" applyAlignment="1">
      <alignment vertical="center"/>
    </xf>
    <xf numFmtId="176" fontId="9" fillId="0" borderId="30" xfId="15" applyNumberFormat="1" applyFont="1" applyFill="1" applyBorder="1" applyAlignment="1">
      <alignment vertical="center"/>
    </xf>
    <xf numFmtId="176" fontId="9" fillId="0" borderId="36" xfId="15" applyNumberFormat="1" applyFont="1" applyFill="1" applyBorder="1" applyAlignment="1">
      <alignment vertical="center"/>
    </xf>
    <xf numFmtId="176" fontId="9" fillId="0" borderId="41" xfId="15" applyNumberFormat="1" applyFont="1" applyFill="1" applyBorder="1" applyAlignment="1">
      <alignment vertical="center"/>
    </xf>
    <xf numFmtId="176" fontId="9" fillId="0" borderId="51" xfId="15" applyNumberFormat="1" applyFont="1" applyFill="1" applyBorder="1" applyAlignment="1">
      <alignment vertical="center"/>
    </xf>
    <xf numFmtId="176" fontId="9" fillId="0" borderId="23" xfId="15" applyNumberFormat="1" applyFont="1" applyFill="1" applyBorder="1" applyAlignment="1">
      <alignment vertical="center"/>
    </xf>
    <xf numFmtId="176" fontId="9" fillId="0" borderId="46" xfId="15" applyNumberFormat="1" applyFont="1" applyFill="1" applyBorder="1" applyAlignment="1">
      <alignment vertical="center"/>
    </xf>
    <xf numFmtId="176" fontId="9" fillId="0" borderId="19" xfId="15" applyNumberFormat="1" applyFont="1" applyFill="1" applyBorder="1" applyAlignment="1">
      <alignment vertical="center"/>
    </xf>
    <xf numFmtId="176" fontId="0" fillId="0" borderId="0" xfId="0" applyNumberFormat="1" applyAlignment="1">
      <alignment/>
    </xf>
    <xf numFmtId="176" fontId="11" fillId="0" borderId="53" xfId="15" applyNumberFormat="1" applyFont="1" applyFill="1" applyBorder="1" applyAlignment="1">
      <alignment horizontal="center" vertical="center"/>
    </xf>
    <xf numFmtId="176" fontId="11" fillId="0" borderId="28" xfId="15" applyNumberFormat="1" applyFont="1" applyFill="1" applyBorder="1" applyAlignment="1">
      <alignment horizontal="center" vertical="center"/>
    </xf>
    <xf numFmtId="176" fontId="11" fillId="0" borderId="22" xfId="15" applyNumberFormat="1" applyFont="1" applyFill="1" applyBorder="1" applyAlignment="1">
      <alignment horizontal="center" vertical="center"/>
    </xf>
    <xf numFmtId="176" fontId="11" fillId="0" borderId="42" xfId="15" applyNumberFormat="1" applyFont="1" applyFill="1" applyBorder="1" applyAlignment="1">
      <alignment horizontal="center" vertical="center"/>
    </xf>
    <xf numFmtId="176" fontId="11" fillId="0" borderId="41" xfId="15" applyNumberFormat="1" applyFont="1" applyFill="1" applyBorder="1" applyAlignment="1">
      <alignment horizontal="center" vertical="center"/>
    </xf>
    <xf numFmtId="176" fontId="11" fillId="0" borderId="38" xfId="15" applyNumberFormat="1" applyFont="1" applyFill="1" applyBorder="1" applyAlignment="1">
      <alignment horizontal="center" vertical="center"/>
    </xf>
    <xf numFmtId="176" fontId="11" fillId="0" borderId="10" xfId="15" applyNumberFormat="1" applyFont="1" applyFill="1" applyBorder="1" applyAlignment="1">
      <alignment horizontal="center" vertical="center"/>
    </xf>
    <xf numFmtId="176" fontId="11" fillId="0" borderId="27" xfId="15" applyNumberFormat="1" applyFont="1" applyFill="1" applyBorder="1" applyAlignment="1">
      <alignment horizontal="center" vertical="center"/>
    </xf>
    <xf numFmtId="176" fontId="11" fillId="0" borderId="15" xfId="15" applyNumberFormat="1" applyFont="1" applyFill="1" applyBorder="1" applyAlignment="1">
      <alignment horizontal="center" vertical="center"/>
    </xf>
    <xf numFmtId="176" fontId="11" fillId="0" borderId="42" xfId="15" applyNumberFormat="1" applyFont="1" applyFill="1" applyBorder="1" applyAlignment="1" quotePrefix="1">
      <alignment horizontal="center" vertical="center"/>
    </xf>
    <xf numFmtId="176" fontId="11" fillId="0" borderId="41" xfId="15" applyNumberFormat="1" applyFont="1" applyFill="1" applyBorder="1" applyAlignment="1" quotePrefix="1">
      <alignment horizontal="center" vertical="center"/>
    </xf>
    <xf numFmtId="176" fontId="11" fillId="0" borderId="38" xfId="15" applyNumberFormat="1" applyFont="1" applyFill="1" applyBorder="1" applyAlignment="1" quotePrefix="1">
      <alignment horizontal="center" vertical="center"/>
    </xf>
    <xf numFmtId="176" fontId="11" fillId="0" borderId="45" xfId="15" applyNumberFormat="1" applyFont="1" applyFill="1" applyBorder="1" applyAlignment="1">
      <alignment horizontal="center" vertical="center"/>
    </xf>
    <xf numFmtId="176" fontId="11" fillId="0" borderId="46" xfId="15" applyNumberFormat="1" applyFont="1" applyFill="1" applyBorder="1" applyAlignment="1">
      <alignment horizontal="center" vertical="center"/>
    </xf>
    <xf numFmtId="176" fontId="11" fillId="0" borderId="25" xfId="15" applyNumberFormat="1" applyFont="1" applyFill="1" applyBorder="1" applyAlignment="1">
      <alignment horizontal="center" vertical="center"/>
    </xf>
    <xf numFmtId="176" fontId="0" fillId="0" borderId="0" xfId="0" applyNumberFormat="1" applyAlignment="1">
      <alignment horizontal="right" vertical="center"/>
    </xf>
    <xf numFmtId="176" fontId="8" fillId="0" borderId="57" xfId="15" applyNumberFormat="1" applyFont="1" applyFill="1" applyBorder="1" applyAlignment="1">
      <alignment horizontal="center" vertical="center"/>
    </xf>
    <xf numFmtId="176" fontId="8" fillId="0" borderId="59" xfId="15" applyNumberFormat="1" applyFont="1" applyFill="1" applyBorder="1" applyAlignment="1">
      <alignment horizontal="center" vertical="center"/>
    </xf>
    <xf numFmtId="176" fontId="8" fillId="0" borderId="61" xfId="15" applyNumberFormat="1" applyFont="1" applyFill="1" applyBorder="1" applyAlignment="1">
      <alignment horizontal="center" vertical="center"/>
    </xf>
    <xf numFmtId="176" fontId="9" fillId="0" borderId="61" xfId="15" applyNumberFormat="1" applyFont="1" applyFill="1" applyBorder="1" applyAlignment="1">
      <alignment vertical="center"/>
    </xf>
    <xf numFmtId="176" fontId="6" fillId="0" borderId="53" xfId="15" applyNumberFormat="1" applyFont="1" applyFill="1" applyBorder="1" applyAlignment="1">
      <alignment horizontal="center" vertical="center"/>
    </xf>
    <xf numFmtId="176" fontId="6" fillId="0" borderId="42" xfId="15" applyNumberFormat="1" applyFont="1" applyFill="1" applyBorder="1" applyAlignment="1">
      <alignment horizontal="center" vertical="center"/>
    </xf>
    <xf numFmtId="176" fontId="6" fillId="0" borderId="10" xfId="15" applyNumberFormat="1" applyFont="1" applyFill="1" applyBorder="1" applyAlignment="1">
      <alignment horizontal="center" vertical="center"/>
    </xf>
    <xf numFmtId="176" fontId="6" fillId="0" borderId="42" xfId="15" applyNumberFormat="1" applyFont="1" applyFill="1" applyBorder="1" applyAlignment="1" quotePrefix="1">
      <alignment horizontal="center" vertical="center"/>
    </xf>
    <xf numFmtId="176" fontId="6" fillId="0" borderId="41" xfId="15" applyNumberFormat="1" applyFont="1" applyFill="1" applyBorder="1" applyAlignment="1" quotePrefix="1">
      <alignment horizontal="center" vertical="center"/>
    </xf>
    <xf numFmtId="176" fontId="6" fillId="0" borderId="45" xfId="15" applyNumberFormat="1" applyFont="1" applyFill="1" applyBorder="1" applyAlignment="1">
      <alignment horizontal="center" vertical="center"/>
    </xf>
    <xf numFmtId="176" fontId="11" fillId="0" borderId="62" xfId="15" applyNumberFormat="1" applyFont="1" applyFill="1" applyBorder="1" applyAlignment="1">
      <alignment horizontal="center" vertical="center"/>
    </xf>
    <xf numFmtId="176" fontId="11" fillId="0" borderId="29" xfId="15" applyNumberFormat="1" applyFont="1" applyFill="1" applyBorder="1" applyAlignment="1">
      <alignment horizontal="center" vertical="center"/>
    </xf>
    <xf numFmtId="176" fontId="6" fillId="0" borderId="41" xfId="15" applyNumberFormat="1" applyFont="1" applyBorder="1" applyAlignment="1">
      <alignment vertical="center"/>
    </xf>
    <xf numFmtId="176" fontId="6" fillId="0" borderId="63" xfId="15" applyNumberFormat="1" applyFont="1" applyFill="1" applyBorder="1" applyAlignment="1">
      <alignment horizontal="center" vertical="center"/>
    </xf>
    <xf numFmtId="176" fontId="6" fillId="0" borderId="64" xfId="15" applyNumberFormat="1" applyFont="1" applyFill="1" applyBorder="1" applyAlignment="1">
      <alignment horizontal="center" vertical="center"/>
    </xf>
    <xf numFmtId="176" fontId="10" fillId="0" borderId="26" xfId="15" applyNumberFormat="1" applyFont="1" applyFill="1" applyBorder="1" applyAlignment="1">
      <alignment horizontal="right" vertical="center"/>
    </xf>
    <xf numFmtId="38" fontId="10" fillId="0" borderId="13" xfId="17" applyFont="1" applyFill="1" applyBorder="1" applyAlignment="1">
      <alignment horizontal="right" vertical="center"/>
    </xf>
    <xf numFmtId="38" fontId="10" fillId="0" borderId="13" xfId="17" applyFont="1" applyFill="1" applyBorder="1" applyAlignment="1">
      <alignment vertical="center"/>
    </xf>
    <xf numFmtId="38" fontId="10" fillId="0" borderId="13" xfId="0" applyNumberFormat="1" applyFont="1" applyFill="1" applyBorder="1" applyAlignment="1">
      <alignment horizontal="right" vertical="center"/>
    </xf>
    <xf numFmtId="38" fontId="10" fillId="0" borderId="18" xfId="17" applyFont="1" applyFill="1" applyBorder="1" applyAlignment="1">
      <alignment horizontal="right" vertical="center"/>
    </xf>
    <xf numFmtId="176" fontId="10" fillId="0" borderId="24" xfId="15" applyNumberFormat="1" applyFont="1" applyFill="1" applyBorder="1" applyAlignment="1">
      <alignment horizontal="right" vertical="center"/>
    </xf>
    <xf numFmtId="38" fontId="10" fillId="0" borderId="18" xfId="17" applyFont="1" applyFill="1" applyBorder="1" applyAlignment="1">
      <alignment vertical="center"/>
    </xf>
    <xf numFmtId="176" fontId="11" fillId="3" borderId="14" xfId="15" applyNumberFormat="1" applyFont="1" applyFill="1" applyBorder="1" applyAlignment="1">
      <alignment vertical="center"/>
    </xf>
    <xf numFmtId="38" fontId="9" fillId="3" borderId="65" xfId="17" applyFont="1" applyFill="1" applyBorder="1" applyAlignment="1">
      <alignment vertical="center"/>
    </xf>
    <xf numFmtId="38" fontId="9" fillId="3" borderId="66" xfId="17" applyFont="1" applyFill="1" applyBorder="1" applyAlignment="1">
      <alignment vertical="center"/>
    </xf>
    <xf numFmtId="176" fontId="11" fillId="0" borderId="0" xfId="15" applyNumberFormat="1" applyFont="1" applyFill="1" applyBorder="1" applyAlignment="1">
      <alignment vertical="center"/>
    </xf>
    <xf numFmtId="38" fontId="11" fillId="0" borderId="0" xfId="17" applyFont="1" applyFill="1" applyBorder="1" applyAlignment="1">
      <alignment vertical="center"/>
    </xf>
    <xf numFmtId="38" fontId="0" fillId="0" borderId="0" xfId="17" applyAlignment="1">
      <alignment/>
    </xf>
    <xf numFmtId="176" fontId="11" fillId="0" borderId="6" xfId="15" applyNumberFormat="1" applyFont="1" applyFill="1" applyBorder="1" applyAlignment="1">
      <alignment vertical="center"/>
    </xf>
    <xf numFmtId="176" fontId="11" fillId="0" borderId="31" xfId="15" applyNumberFormat="1" applyFont="1" applyFill="1" applyBorder="1" applyAlignment="1">
      <alignment vertical="center"/>
    </xf>
    <xf numFmtId="176" fontId="11" fillId="0" borderId="6" xfId="15" applyNumberFormat="1" applyFont="1" applyFill="1" applyBorder="1" applyAlignment="1" quotePrefix="1">
      <alignment horizontal="center" vertical="center"/>
    </xf>
    <xf numFmtId="176" fontId="11" fillId="0" borderId="23" xfId="15" applyNumberFormat="1" applyFont="1" applyFill="1" applyBorder="1" applyAlignment="1" quotePrefix="1">
      <alignment horizontal="center" vertical="center"/>
    </xf>
    <xf numFmtId="176" fontId="10" fillId="0" borderId="44" xfId="15" applyNumberFormat="1" applyFont="1" applyFill="1" applyBorder="1" applyAlignment="1">
      <alignment horizontal="right" vertical="center"/>
    </xf>
    <xf numFmtId="176" fontId="10" fillId="0" borderId="44" xfId="15" applyNumberFormat="1" applyFont="1" applyFill="1" applyBorder="1" applyAlignment="1">
      <alignment vertical="center"/>
    </xf>
    <xf numFmtId="176" fontId="10" fillId="0" borderId="14" xfId="15" applyNumberFormat="1" applyFont="1" applyFill="1" applyBorder="1" applyAlignment="1">
      <alignment horizontal="center" vertical="center"/>
    </xf>
    <xf numFmtId="176" fontId="10" fillId="0" borderId="30" xfId="15" applyNumberFormat="1" applyFont="1" applyFill="1" applyBorder="1" applyAlignment="1">
      <alignment horizontal="center" vertical="center"/>
    </xf>
    <xf numFmtId="176" fontId="10" fillId="0" borderId="32" xfId="15" applyNumberFormat="1" applyFont="1" applyFill="1" applyBorder="1" applyAlignment="1" quotePrefix="1">
      <alignment horizontal="center" vertical="center"/>
    </xf>
    <xf numFmtId="176" fontId="10" fillId="0" borderId="48" xfId="15" applyNumberFormat="1" applyFont="1" applyFill="1" applyBorder="1" applyAlignment="1">
      <alignment horizontal="right" vertical="center"/>
    </xf>
    <xf numFmtId="176" fontId="10" fillId="0" borderId="48" xfId="15" applyNumberFormat="1" applyFont="1" applyFill="1" applyBorder="1" applyAlignment="1">
      <alignment vertical="center"/>
    </xf>
    <xf numFmtId="38" fontId="11" fillId="0" borderId="29" xfId="17" applyFont="1" applyFill="1" applyBorder="1" applyAlignment="1" quotePrefix="1">
      <alignment horizontal="center" vertical="center"/>
    </xf>
    <xf numFmtId="38" fontId="11" fillId="0" borderId="31" xfId="17" applyFont="1" applyFill="1" applyBorder="1" applyAlignment="1" quotePrefix="1">
      <alignment horizontal="center" vertical="center"/>
    </xf>
    <xf numFmtId="176" fontId="9" fillId="0" borderId="23" xfId="15" applyNumberFormat="1" applyFont="1" applyFill="1" applyBorder="1" applyAlignment="1" quotePrefix="1">
      <alignment horizontal="center" vertical="center"/>
    </xf>
    <xf numFmtId="176" fontId="9" fillId="0" borderId="29" xfId="15" applyNumberFormat="1" applyFont="1" applyFill="1" applyBorder="1" applyAlignment="1" quotePrefix="1">
      <alignment horizontal="center" vertical="center"/>
    </xf>
    <xf numFmtId="38" fontId="9" fillId="3" borderId="13" xfId="17" applyFont="1" applyFill="1" applyBorder="1" applyAlignment="1">
      <alignment horizontal="right" vertical="center"/>
    </xf>
    <xf numFmtId="38" fontId="9" fillId="3" borderId="42" xfId="17" applyFont="1" applyFill="1" applyBorder="1" applyAlignment="1">
      <alignment horizontal="right" vertical="center"/>
    </xf>
    <xf numFmtId="38" fontId="9" fillId="3" borderId="67" xfId="17" applyFont="1" applyFill="1" applyBorder="1" applyAlignment="1">
      <alignment horizontal="right" vertical="center"/>
    </xf>
    <xf numFmtId="176" fontId="9" fillId="3" borderId="64" xfId="15" applyNumberFormat="1" applyFont="1" applyFill="1" applyBorder="1" applyAlignment="1">
      <alignment horizontal="right" vertical="center"/>
    </xf>
    <xf numFmtId="38" fontId="10" fillId="0" borderId="49" xfId="17" applyFont="1" applyFill="1" applyBorder="1" applyAlignment="1">
      <alignment horizontal="right" vertical="center"/>
    </xf>
    <xf numFmtId="176" fontId="10" fillId="0" borderId="52" xfId="15" applyNumberFormat="1" applyFont="1" applyFill="1" applyBorder="1" applyAlignment="1">
      <alignment horizontal="center" vertical="center"/>
    </xf>
    <xf numFmtId="38" fontId="10" fillId="0" borderId="49" xfId="17" applyFont="1" applyFill="1" applyBorder="1" applyAlignment="1">
      <alignment vertical="center"/>
    </xf>
    <xf numFmtId="38" fontId="10" fillId="0" borderId="39" xfId="17" applyFont="1" applyFill="1" applyBorder="1" applyAlignment="1">
      <alignment vertical="center"/>
    </xf>
    <xf numFmtId="176" fontId="10" fillId="0" borderId="37" xfId="15" applyNumberFormat="1" applyFont="1" applyFill="1" applyBorder="1" applyAlignment="1">
      <alignment horizontal="right" vertical="center"/>
    </xf>
    <xf numFmtId="176" fontId="10" fillId="0" borderId="40" xfId="15" applyNumberFormat="1" applyFont="1" applyFill="1" applyBorder="1" applyAlignment="1">
      <alignment horizontal="center" vertical="center"/>
    </xf>
    <xf numFmtId="38" fontId="10" fillId="0" borderId="67" xfId="17" applyFont="1" applyFill="1" applyBorder="1" applyAlignment="1">
      <alignment horizontal="right" vertical="center"/>
    </xf>
    <xf numFmtId="176" fontId="10" fillId="0" borderId="56" xfId="15" applyNumberFormat="1" applyFont="1" applyFill="1" applyBorder="1" applyAlignment="1">
      <alignment horizontal="right" vertical="center"/>
    </xf>
    <xf numFmtId="176" fontId="10" fillId="0" borderId="68" xfId="15" applyNumberFormat="1" applyFont="1" applyFill="1" applyBorder="1" applyAlignment="1">
      <alignment horizontal="center" vertical="center"/>
    </xf>
    <xf numFmtId="176" fontId="10" fillId="0" borderId="19" xfId="15" applyNumberFormat="1" applyFont="1" applyFill="1" applyBorder="1" applyAlignment="1">
      <alignment horizontal="center" vertical="center"/>
    </xf>
    <xf numFmtId="176" fontId="10" fillId="0" borderId="33" xfId="15" applyNumberFormat="1" applyFont="1" applyFill="1" applyBorder="1" applyAlignment="1">
      <alignment horizontal="center" vertical="center"/>
    </xf>
    <xf numFmtId="38" fontId="10" fillId="0" borderId="44" xfId="17" applyFont="1" applyFill="1" applyBorder="1" applyAlignment="1">
      <alignment vertical="center"/>
    </xf>
    <xf numFmtId="176" fontId="10" fillId="0" borderId="41" xfId="15" applyNumberFormat="1" applyFont="1" applyFill="1" applyBorder="1" applyAlignment="1">
      <alignment horizontal="right" vertical="center"/>
    </xf>
    <xf numFmtId="176" fontId="10" fillId="0" borderId="38" xfId="15" applyNumberFormat="1" applyFont="1" applyFill="1" applyBorder="1" applyAlignment="1">
      <alignment horizontal="center" vertical="center"/>
    </xf>
    <xf numFmtId="176" fontId="10" fillId="0" borderId="39" xfId="15" applyNumberFormat="1" applyFont="1" applyFill="1" applyBorder="1" applyAlignment="1">
      <alignment vertical="center"/>
    </xf>
    <xf numFmtId="176" fontId="10" fillId="0" borderId="51" xfId="15" applyNumberFormat="1" applyFont="1" applyFill="1" applyBorder="1" applyAlignment="1">
      <alignment horizontal="center" vertical="center"/>
    </xf>
    <xf numFmtId="38" fontId="10" fillId="0" borderId="42" xfId="17" applyFont="1" applyFill="1" applyBorder="1" applyAlignment="1">
      <alignment vertical="center"/>
    </xf>
    <xf numFmtId="38" fontId="10" fillId="0" borderId="69" xfId="17" applyFont="1" applyFill="1" applyBorder="1" applyAlignment="1">
      <alignment vertical="center"/>
    </xf>
    <xf numFmtId="176" fontId="10" fillId="0" borderId="69" xfId="15" applyNumberFormat="1" applyFont="1" applyFill="1" applyBorder="1" applyAlignment="1">
      <alignment vertical="center"/>
    </xf>
    <xf numFmtId="38" fontId="10" fillId="4" borderId="10" xfId="17" applyFont="1" applyFill="1" applyBorder="1" applyAlignment="1">
      <alignment vertical="center"/>
    </xf>
    <xf numFmtId="176" fontId="10" fillId="4" borderId="44" xfId="15" applyNumberFormat="1" applyFont="1" applyFill="1" applyBorder="1" applyAlignment="1">
      <alignment vertical="center"/>
    </xf>
    <xf numFmtId="176" fontId="10" fillId="4" borderId="7" xfId="15" applyNumberFormat="1" applyFont="1" applyFill="1" applyBorder="1" applyAlignment="1">
      <alignment horizontal="center" vertical="center"/>
    </xf>
    <xf numFmtId="38" fontId="10" fillId="4" borderId="13" xfId="17" applyFont="1" applyFill="1" applyBorder="1" applyAlignment="1">
      <alignment vertical="center"/>
    </xf>
    <xf numFmtId="176" fontId="10" fillId="4" borderId="30" xfId="15" applyNumberFormat="1" applyFont="1" applyFill="1" applyBorder="1" applyAlignment="1">
      <alignment horizontal="center" vertical="center"/>
    </xf>
    <xf numFmtId="38" fontId="10" fillId="4" borderId="42" xfId="17" applyFont="1" applyFill="1" applyBorder="1" applyAlignment="1">
      <alignment vertical="center"/>
    </xf>
    <xf numFmtId="176" fontId="10" fillId="4" borderId="39" xfId="15" applyNumberFormat="1" applyFont="1" applyFill="1" applyBorder="1" applyAlignment="1">
      <alignment vertical="center"/>
    </xf>
    <xf numFmtId="176" fontId="10" fillId="4" borderId="51" xfId="15" applyNumberFormat="1" applyFont="1" applyFill="1" applyBorder="1" applyAlignment="1">
      <alignment horizontal="center" vertical="center"/>
    </xf>
    <xf numFmtId="38" fontId="10" fillId="0" borderId="69" xfId="17" applyFont="1" applyFill="1" applyBorder="1" applyAlignment="1">
      <alignment horizontal="right" vertical="center"/>
    </xf>
    <xf numFmtId="176" fontId="10" fillId="0" borderId="32" xfId="15" applyNumberFormat="1" applyFont="1" applyFill="1" applyBorder="1" applyAlignment="1">
      <alignment horizontal="center" vertical="center"/>
    </xf>
    <xf numFmtId="38" fontId="10" fillId="4" borderId="18" xfId="17" applyFont="1" applyFill="1" applyBorder="1" applyAlignment="1">
      <alignment vertical="center"/>
    </xf>
    <xf numFmtId="176" fontId="10" fillId="4" borderId="48" xfId="15" applyNumberFormat="1" applyFont="1" applyFill="1" applyBorder="1" applyAlignment="1">
      <alignment vertical="center"/>
    </xf>
    <xf numFmtId="176" fontId="10" fillId="4" borderId="32" xfId="15" applyNumberFormat="1" applyFont="1" applyFill="1" applyBorder="1" applyAlignment="1" quotePrefix="1">
      <alignment horizontal="center" vertical="center"/>
    </xf>
    <xf numFmtId="38" fontId="9" fillId="3" borderId="10" xfId="17" applyNumberFormat="1" applyFont="1" applyFill="1" applyBorder="1" applyAlignment="1">
      <alignment vertical="center"/>
    </xf>
    <xf numFmtId="38" fontId="9" fillId="3" borderId="42" xfId="17" applyNumberFormat="1" applyFont="1" applyFill="1" applyBorder="1" applyAlignment="1">
      <alignment vertical="center"/>
    </xf>
    <xf numFmtId="38" fontId="6" fillId="0" borderId="53" xfId="17" applyNumberFormat="1" applyFont="1" applyFill="1" applyBorder="1" applyAlignment="1">
      <alignment vertical="center"/>
    </xf>
    <xf numFmtId="38" fontId="6" fillId="0" borderId="42" xfId="17" applyNumberFormat="1" applyFont="1" applyFill="1" applyBorder="1" applyAlignment="1">
      <alignment vertical="center"/>
    </xf>
    <xf numFmtId="38" fontId="6" fillId="0" borderId="10" xfId="17" applyNumberFormat="1" applyFont="1" applyFill="1" applyBorder="1" applyAlignment="1">
      <alignment vertical="center"/>
    </xf>
    <xf numFmtId="176" fontId="14" fillId="0" borderId="14" xfId="15" applyNumberFormat="1" applyFont="1" applyFill="1" applyBorder="1" applyAlignment="1" quotePrefix="1">
      <alignment horizontal="center" vertical="center"/>
    </xf>
    <xf numFmtId="176" fontId="14" fillId="0" borderId="32" xfId="15" applyNumberFormat="1" applyFont="1" applyFill="1" applyBorder="1" applyAlignment="1" quotePrefix="1">
      <alignment horizontal="center" vertical="center"/>
    </xf>
    <xf numFmtId="176" fontId="11" fillId="3" borderId="70" xfId="15" applyNumberFormat="1" applyFont="1" applyFill="1" applyBorder="1" applyAlignment="1">
      <alignment horizontal="center" vertical="center"/>
    </xf>
    <xf numFmtId="1" fontId="11" fillId="3" borderId="57" xfId="0" applyNumberFormat="1" applyFont="1" applyFill="1" applyBorder="1" applyAlignment="1">
      <alignment horizontal="right" vertical="center"/>
    </xf>
    <xf numFmtId="176" fontId="11" fillId="3" borderId="71" xfId="15" applyNumberFormat="1" applyFont="1" applyFill="1" applyBorder="1" applyAlignment="1">
      <alignment horizontal="center" vertical="center"/>
    </xf>
    <xf numFmtId="176" fontId="6" fillId="0" borderId="61" xfId="15" applyNumberFormat="1" applyFont="1" applyFill="1" applyBorder="1" applyAlignment="1">
      <alignment horizontal="center" vertical="center"/>
    </xf>
    <xf numFmtId="176" fontId="6" fillId="0" borderId="61" xfId="15" applyNumberFormat="1" applyFont="1" applyFill="1" applyBorder="1" applyAlignment="1">
      <alignment horizontal="right" vertical="center"/>
    </xf>
    <xf numFmtId="38" fontId="0" fillId="0" borderId="57" xfId="0" applyNumberFormat="1" applyFont="1" applyFill="1" applyBorder="1" applyAlignment="1">
      <alignment horizontal="right" vertical="center"/>
    </xf>
    <xf numFmtId="176" fontId="0" fillId="0" borderId="60" xfId="15" applyNumberFormat="1" applyFont="1" applyFill="1" applyBorder="1" applyAlignment="1">
      <alignment horizontal="right" vertical="center"/>
    </xf>
    <xf numFmtId="176" fontId="0" fillId="0" borderId="61" xfId="15" applyNumberFormat="1" applyFont="1" applyFill="1" applyBorder="1" applyAlignment="1">
      <alignment horizontal="right" vertical="center"/>
    </xf>
    <xf numFmtId="176" fontId="11" fillId="3" borderId="71" xfId="15" applyNumberFormat="1" applyFont="1" applyFill="1" applyBorder="1" applyAlignment="1">
      <alignment vertical="center"/>
    </xf>
    <xf numFmtId="1" fontId="12" fillId="3" borderId="57" xfId="0" applyNumberFormat="1" applyFont="1" applyFill="1" applyBorder="1" applyAlignment="1">
      <alignment horizontal="right" vertical="center"/>
    </xf>
    <xf numFmtId="183" fontId="6" fillId="0" borderId="57" xfId="0" applyNumberFormat="1" applyFont="1" applyFill="1" applyBorder="1" applyAlignment="1">
      <alignment horizontal="right" vertical="center"/>
    </xf>
    <xf numFmtId="176" fontId="11" fillId="3" borderId="70" xfId="15" applyNumberFormat="1" applyFont="1" applyFill="1" applyBorder="1" applyAlignment="1">
      <alignment horizontal="right" vertical="center"/>
    </xf>
    <xf numFmtId="176" fontId="11" fillId="3" borderId="71" xfId="15" applyNumberFormat="1" applyFont="1" applyFill="1" applyBorder="1" applyAlignment="1">
      <alignment horizontal="right" vertical="center"/>
    </xf>
    <xf numFmtId="38" fontId="6" fillId="0" borderId="57" xfId="17" applyFont="1" applyFill="1" applyBorder="1" applyAlignment="1">
      <alignment horizontal="right" vertical="center"/>
    </xf>
    <xf numFmtId="38" fontId="0" fillId="0" borderId="57" xfId="17" applyFont="1" applyFill="1" applyBorder="1" applyAlignment="1">
      <alignment horizontal="right" vertical="center"/>
    </xf>
    <xf numFmtId="38" fontId="8" fillId="3" borderId="57" xfId="17" applyFont="1" applyFill="1" applyBorder="1" applyAlignment="1">
      <alignment horizontal="right" vertical="center"/>
    </xf>
    <xf numFmtId="38" fontId="8" fillId="3" borderId="59" xfId="17" applyFont="1" applyFill="1" applyBorder="1" applyAlignment="1">
      <alignment horizontal="right" vertical="center"/>
    </xf>
    <xf numFmtId="38" fontId="8" fillId="3" borderId="56" xfId="17" applyFont="1" applyFill="1" applyBorder="1" applyAlignment="1">
      <alignment horizontal="right" vertical="center"/>
    </xf>
    <xf numFmtId="38" fontId="8" fillId="3" borderId="61" xfId="17" applyFont="1" applyFill="1" applyBorder="1" applyAlignment="1">
      <alignment horizontal="right" vertical="center"/>
    </xf>
    <xf numFmtId="176" fontId="6" fillId="0" borderId="10" xfId="15" applyNumberFormat="1" applyFont="1" applyFill="1" applyBorder="1" applyAlignment="1" quotePrefix="1">
      <alignment horizontal="center" vertical="center"/>
    </xf>
    <xf numFmtId="176" fontId="6" fillId="0" borderId="62" xfId="15" applyNumberFormat="1" applyFont="1" applyFill="1" applyBorder="1" applyAlignment="1">
      <alignment horizontal="center" vertical="center"/>
    </xf>
    <xf numFmtId="176" fontId="8" fillId="0" borderId="57" xfId="15" applyNumberFormat="1" applyFont="1" applyFill="1" applyBorder="1" applyAlignment="1" quotePrefix="1">
      <alignment horizontal="center" vertical="center"/>
    </xf>
    <xf numFmtId="176" fontId="11" fillId="0" borderId="15" xfId="15" applyNumberFormat="1" applyFont="1" applyFill="1" applyBorder="1" applyAlignment="1" quotePrefix="1">
      <alignment horizontal="center" vertical="center"/>
    </xf>
    <xf numFmtId="38" fontId="9" fillId="3" borderId="8" xfId="17" applyFont="1" applyFill="1" applyBorder="1" applyAlignment="1">
      <alignment vertical="center"/>
    </xf>
    <xf numFmtId="38" fontId="9" fillId="3" borderId="53" xfId="17" applyFont="1" applyFill="1" applyBorder="1" applyAlignment="1">
      <alignment vertical="center"/>
    </xf>
    <xf numFmtId="176" fontId="8" fillId="0" borderId="59" xfId="15" applyNumberFormat="1" applyFont="1" applyFill="1" applyBorder="1" applyAlignment="1" quotePrefix="1">
      <alignment horizontal="center" vertical="center"/>
    </xf>
    <xf numFmtId="38" fontId="8" fillId="3" borderId="59" xfId="0" applyNumberFormat="1" applyFont="1" applyFill="1" applyBorder="1" applyAlignment="1">
      <alignment horizontal="right" vertical="center"/>
    </xf>
    <xf numFmtId="176" fontId="11" fillId="0" borderId="43" xfId="15" applyNumberFormat="1" applyFont="1" applyFill="1" applyBorder="1" applyAlignment="1">
      <alignment horizontal="center" vertical="center"/>
    </xf>
    <xf numFmtId="176" fontId="11" fillId="0" borderId="10" xfId="15" applyNumberFormat="1" applyFont="1" applyFill="1" applyBorder="1" applyAlignment="1" quotePrefix="1">
      <alignment horizontal="center" vertical="center"/>
    </xf>
    <xf numFmtId="176" fontId="11" fillId="0" borderId="27" xfId="15" applyNumberFormat="1" applyFont="1" applyFill="1" applyBorder="1" applyAlignment="1" quotePrefix="1">
      <alignment horizontal="center" vertical="center"/>
    </xf>
    <xf numFmtId="38" fontId="9" fillId="3" borderId="64" xfId="17" applyFont="1" applyFill="1" applyBorder="1" applyAlignment="1">
      <alignment vertical="center"/>
    </xf>
    <xf numFmtId="38" fontId="9" fillId="3" borderId="70" xfId="17" applyFont="1" applyFill="1" applyBorder="1" applyAlignment="1">
      <alignment vertical="center"/>
    </xf>
    <xf numFmtId="38" fontId="10" fillId="0" borderId="46" xfId="17" applyFont="1" applyFill="1" applyBorder="1" applyAlignment="1">
      <alignment horizontal="center" vertical="center"/>
    </xf>
    <xf numFmtId="0" fontId="0" fillId="4" borderId="13" xfId="0" applyFill="1" applyBorder="1" applyAlignment="1">
      <alignment/>
    </xf>
    <xf numFmtId="0" fontId="0" fillId="4" borderId="29"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41" xfId="0" applyFill="1" applyBorder="1" applyAlignment="1">
      <alignment/>
    </xf>
    <xf numFmtId="0" fontId="0" fillId="4" borderId="38" xfId="0" applyFill="1" applyBorder="1" applyAlignment="1">
      <alignment/>
    </xf>
    <xf numFmtId="38" fontId="0" fillId="0" borderId="72" xfId="17" applyFont="1" applyFill="1" applyBorder="1" applyAlignment="1">
      <alignment horizontal="left" vertical="center"/>
    </xf>
    <xf numFmtId="38" fontId="0" fillId="0" borderId="73" xfId="17" applyFont="1" applyFill="1" applyBorder="1" applyAlignment="1">
      <alignment horizontal="left" vertical="center"/>
    </xf>
    <xf numFmtId="38" fontId="0" fillId="0" borderId="74" xfId="17" applyFont="1" applyFill="1" applyBorder="1" applyAlignment="1">
      <alignment horizontal="left" vertical="center"/>
    </xf>
    <xf numFmtId="176" fontId="0" fillId="0" borderId="16" xfId="15" applyNumberFormat="1" applyFont="1" applyFill="1" applyBorder="1" applyAlignment="1">
      <alignment horizontal="left" vertical="center"/>
    </xf>
    <xf numFmtId="38" fontId="10" fillId="0" borderId="0" xfId="17" applyFont="1" applyFill="1" applyBorder="1" applyAlignment="1">
      <alignment vertical="center"/>
    </xf>
    <xf numFmtId="38" fontId="10" fillId="0" borderId="0" xfId="17" applyFont="1" applyFill="1" applyBorder="1" applyAlignment="1">
      <alignment horizontal="right" vertical="center"/>
    </xf>
    <xf numFmtId="176" fontId="10" fillId="0" borderId="0" xfId="15" applyNumberFormat="1" applyFont="1" applyFill="1" applyBorder="1" applyAlignment="1">
      <alignment horizontal="right" vertical="center"/>
    </xf>
    <xf numFmtId="176" fontId="14" fillId="0" borderId="0" xfId="15" applyNumberFormat="1" applyFont="1" applyFill="1" applyBorder="1" applyAlignment="1" quotePrefix="1">
      <alignment horizontal="center" vertical="center"/>
    </xf>
    <xf numFmtId="176" fontId="10" fillId="0" borderId="0" xfId="15" applyNumberFormat="1" applyFont="1" applyFill="1" applyBorder="1" applyAlignment="1" quotePrefix="1">
      <alignment horizontal="center" vertical="center"/>
    </xf>
    <xf numFmtId="176" fontId="10" fillId="0" borderId="0" xfId="15" applyNumberFormat="1" applyFont="1" applyFill="1" applyBorder="1" applyAlignment="1">
      <alignment vertical="center"/>
    </xf>
    <xf numFmtId="176" fontId="0" fillId="0" borderId="0" xfId="15" applyNumberFormat="1" applyFill="1" applyAlignment="1">
      <alignment/>
    </xf>
    <xf numFmtId="177" fontId="6" fillId="0" borderId="0" xfId="15" applyNumberFormat="1" applyFont="1" applyFill="1" applyBorder="1" applyAlignment="1">
      <alignment horizontal="right" vertical="center"/>
    </xf>
    <xf numFmtId="176" fontId="11" fillId="0" borderId="0" xfId="15" applyNumberFormat="1" applyFont="1" applyFill="1" applyBorder="1" applyAlignment="1">
      <alignment horizontal="center" vertical="center"/>
    </xf>
    <xf numFmtId="0" fontId="0"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right" vertical="center"/>
    </xf>
    <xf numFmtId="181" fontId="6" fillId="0" borderId="0" xfId="15" applyNumberFormat="1" applyFont="1" applyFill="1" applyBorder="1" applyAlignment="1">
      <alignment horizontal="right" vertical="center"/>
    </xf>
    <xf numFmtId="176" fontId="11" fillId="0" borderId="0" xfId="15" applyNumberFormat="1" applyFont="1" applyFill="1" applyBorder="1" applyAlignment="1">
      <alignment horizontal="right" vertical="center"/>
    </xf>
    <xf numFmtId="181" fontId="11" fillId="0" borderId="0" xfId="17" applyNumberFormat="1" applyFont="1" applyFill="1" applyBorder="1" applyAlignment="1">
      <alignment horizontal="right" vertical="center"/>
    </xf>
    <xf numFmtId="181" fontId="11" fillId="0" borderId="0" xfId="15" applyNumberFormat="1" applyFont="1" applyFill="1" applyBorder="1" applyAlignment="1">
      <alignment horizontal="right" vertical="center"/>
    </xf>
    <xf numFmtId="0" fontId="6" fillId="2" borderId="21" xfId="0" applyFont="1" applyFill="1" applyBorder="1" applyAlignment="1">
      <alignment horizontal="right" vertical="center"/>
    </xf>
    <xf numFmtId="176" fontId="9" fillId="3" borderId="50" xfId="15" applyNumberFormat="1" applyFont="1" applyFill="1" applyBorder="1" applyAlignment="1">
      <alignment vertical="center"/>
    </xf>
    <xf numFmtId="38" fontId="10" fillId="0" borderId="53" xfId="17" applyFont="1" applyFill="1" applyBorder="1" applyAlignment="1">
      <alignment horizontal="right" vertical="center"/>
    </xf>
    <xf numFmtId="176" fontId="10" fillId="0" borderId="21" xfId="15" applyNumberFormat="1" applyFont="1" applyFill="1" applyBorder="1" applyAlignment="1">
      <alignment horizontal="right" vertical="center"/>
    </xf>
    <xf numFmtId="176" fontId="10" fillId="0" borderId="22" xfId="15" applyNumberFormat="1" applyFont="1" applyFill="1" applyBorder="1" applyAlignment="1">
      <alignment horizontal="center" vertical="center"/>
    </xf>
    <xf numFmtId="38" fontId="10" fillId="0" borderId="53" xfId="17" applyFont="1" applyFill="1" applyBorder="1" applyAlignment="1">
      <alignment vertical="center"/>
    </xf>
    <xf numFmtId="176" fontId="10" fillId="0" borderId="34" xfId="15" applyNumberFormat="1" applyFont="1" applyFill="1" applyBorder="1" applyAlignment="1">
      <alignment horizontal="right" vertical="center"/>
    </xf>
    <xf numFmtId="176" fontId="10" fillId="0" borderId="50" xfId="15" applyNumberFormat="1" applyFont="1" applyFill="1" applyBorder="1" applyAlignment="1">
      <alignment horizontal="center" vertical="center"/>
    </xf>
    <xf numFmtId="176" fontId="10" fillId="0" borderId="34" xfId="15" applyNumberFormat="1" applyFont="1" applyFill="1" applyBorder="1" applyAlignment="1">
      <alignment vertical="center"/>
    </xf>
    <xf numFmtId="38" fontId="11" fillId="3" borderId="53" xfId="17" applyFont="1" applyFill="1" applyBorder="1" applyAlignment="1">
      <alignment vertical="center"/>
    </xf>
    <xf numFmtId="176" fontId="9" fillId="3" borderId="22" xfId="15" applyNumberFormat="1" applyFont="1" applyFill="1" applyBorder="1" applyAlignment="1">
      <alignment vertical="center"/>
    </xf>
    <xf numFmtId="176" fontId="6" fillId="0" borderId="35" xfId="15" applyNumberFormat="1" applyFont="1" applyBorder="1" applyAlignment="1">
      <alignment vertical="center"/>
    </xf>
    <xf numFmtId="0" fontId="6" fillId="2" borderId="1" xfId="0" applyFont="1" applyFill="1" applyBorder="1" applyAlignment="1">
      <alignment horizontal="left" vertical="center"/>
    </xf>
    <xf numFmtId="38" fontId="10" fillId="0" borderId="34" xfId="17" applyFont="1" applyFill="1" applyBorder="1" applyAlignment="1">
      <alignment horizontal="right" vertical="center"/>
    </xf>
    <xf numFmtId="176" fontId="10" fillId="0" borderId="35" xfId="15" applyNumberFormat="1" applyFont="1" applyFill="1" applyBorder="1" applyAlignment="1">
      <alignment horizontal="center" vertical="center"/>
    </xf>
    <xf numFmtId="38" fontId="10" fillId="4" borderId="53" xfId="17" applyFont="1" applyFill="1" applyBorder="1" applyAlignment="1">
      <alignment vertical="center"/>
    </xf>
    <xf numFmtId="176" fontId="10" fillId="4" borderId="34" xfId="15" applyNumberFormat="1" applyFont="1" applyFill="1" applyBorder="1" applyAlignment="1">
      <alignment vertical="center"/>
    </xf>
    <xf numFmtId="176" fontId="10" fillId="4" borderId="50" xfId="15" applyNumberFormat="1" applyFont="1" applyFill="1" applyBorder="1" applyAlignment="1">
      <alignment horizontal="center" vertical="center"/>
    </xf>
    <xf numFmtId="38" fontId="9" fillId="3" borderId="53" xfId="17" applyFont="1" applyFill="1" applyBorder="1" applyAlignment="1">
      <alignment horizontal="right" vertical="center"/>
    </xf>
    <xf numFmtId="0" fontId="0" fillId="4" borderId="53" xfId="0" applyFill="1" applyBorder="1" applyAlignment="1">
      <alignment/>
    </xf>
    <xf numFmtId="0" fontId="0" fillId="4" borderId="28" xfId="0" applyFill="1" applyBorder="1" applyAlignment="1">
      <alignment/>
    </xf>
    <xf numFmtId="0" fontId="0" fillId="4" borderId="22" xfId="0" applyFill="1" applyBorder="1" applyAlignment="1">
      <alignment/>
    </xf>
    <xf numFmtId="0" fontId="0" fillId="2" borderId="67" xfId="0" applyFill="1" applyBorder="1" applyAlignment="1">
      <alignment vertical="center"/>
    </xf>
    <xf numFmtId="0" fontId="6" fillId="2" borderId="75" xfId="0" applyFont="1" applyFill="1" applyBorder="1" applyAlignment="1">
      <alignment vertical="center"/>
    </xf>
    <xf numFmtId="38" fontId="6" fillId="0" borderId="67" xfId="0" applyNumberFormat="1" applyFont="1" applyFill="1" applyBorder="1" applyAlignment="1">
      <alignment horizontal="right" vertical="center"/>
    </xf>
    <xf numFmtId="176" fontId="6" fillId="0" borderId="64" xfId="15" applyNumberFormat="1" applyFont="1" applyFill="1" applyBorder="1" applyAlignment="1">
      <alignment horizontal="right" vertical="center"/>
    </xf>
    <xf numFmtId="176" fontId="6" fillId="0" borderId="76" xfId="15" applyNumberFormat="1" applyFont="1" applyFill="1" applyBorder="1" applyAlignment="1">
      <alignment horizontal="center" vertical="center"/>
    </xf>
    <xf numFmtId="176" fontId="6" fillId="0" borderId="76" xfId="15" applyNumberFormat="1" applyFont="1" applyFill="1" applyBorder="1" applyAlignment="1">
      <alignment horizontal="right" vertical="center"/>
    </xf>
    <xf numFmtId="38" fontId="9" fillId="3" borderId="53" xfId="17" applyNumberFormat="1" applyFont="1" applyFill="1" applyBorder="1" applyAlignment="1">
      <alignment vertical="center"/>
    </xf>
    <xf numFmtId="0" fontId="0" fillId="0" borderId="75" xfId="0" applyFont="1" applyFill="1" applyBorder="1" applyAlignment="1">
      <alignment horizontal="right" vertical="center"/>
    </xf>
    <xf numFmtId="176" fontId="0" fillId="0" borderId="64" xfId="15" applyNumberFormat="1" applyFont="1" applyFill="1" applyBorder="1" applyAlignment="1">
      <alignment horizontal="right" vertical="center"/>
    </xf>
    <xf numFmtId="176" fontId="0" fillId="0" borderId="76" xfId="15" applyNumberFormat="1" applyFont="1" applyFill="1" applyBorder="1" applyAlignment="1">
      <alignment horizontal="right" vertical="center"/>
    </xf>
    <xf numFmtId="38" fontId="0" fillId="0" borderId="67" xfId="17" applyFont="1" applyFill="1" applyBorder="1" applyAlignment="1">
      <alignment horizontal="right" vertical="center"/>
    </xf>
    <xf numFmtId="38" fontId="6" fillId="0" borderId="67" xfId="17" applyFont="1" applyFill="1" applyBorder="1" applyAlignment="1">
      <alignment horizontal="right" vertical="center"/>
    </xf>
    <xf numFmtId="183" fontId="6" fillId="0" borderId="67" xfId="0" applyNumberFormat="1" applyFont="1" applyFill="1" applyBorder="1" applyAlignment="1">
      <alignment horizontal="right" vertical="center"/>
    </xf>
    <xf numFmtId="0" fontId="16" fillId="0" borderId="0" xfId="0" applyFont="1" applyAlignment="1">
      <alignment horizontal="left" vertical="center"/>
    </xf>
    <xf numFmtId="0" fontId="0" fillId="0" borderId="0" xfId="0" applyFont="1" applyAlignment="1">
      <alignment/>
    </xf>
    <xf numFmtId="0" fontId="16" fillId="0" borderId="0" xfId="0" applyFont="1" applyAlignment="1">
      <alignment vertical="center"/>
    </xf>
    <xf numFmtId="0" fontId="0" fillId="0" borderId="0" xfId="0" applyFont="1" applyAlignment="1">
      <alignment horizontal="left"/>
    </xf>
    <xf numFmtId="0" fontId="12"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17" fillId="0" borderId="0" xfId="0" applyFont="1" applyAlignment="1">
      <alignment vertical="center"/>
    </xf>
    <xf numFmtId="1" fontId="11" fillId="3" borderId="67" xfId="0" applyNumberFormat="1" applyFont="1" applyFill="1" applyBorder="1" applyAlignment="1">
      <alignment horizontal="right" vertical="center"/>
    </xf>
    <xf numFmtId="1" fontId="12" fillId="3" borderId="67" xfId="0" applyNumberFormat="1" applyFont="1" applyFill="1" applyBorder="1" applyAlignment="1">
      <alignment horizontal="right" vertical="center"/>
    </xf>
    <xf numFmtId="1" fontId="6" fillId="0" borderId="75" xfId="0" applyNumberFormat="1" applyFont="1" applyFill="1" applyBorder="1" applyAlignment="1">
      <alignment horizontal="right" vertical="center"/>
    </xf>
    <xf numFmtId="1" fontId="6" fillId="0" borderId="67" xfId="0" applyNumberFormat="1" applyFont="1" applyFill="1" applyBorder="1" applyAlignment="1">
      <alignment horizontal="right" vertical="center"/>
    </xf>
    <xf numFmtId="0" fontId="0" fillId="2" borderId="36" xfId="0" applyFont="1" applyFill="1" applyBorder="1" applyAlignment="1">
      <alignment horizontal="center" vertical="center"/>
    </xf>
    <xf numFmtId="0" fontId="4" fillId="2" borderId="36" xfId="0" applyFont="1" applyFill="1" applyBorder="1" applyAlignment="1">
      <alignment horizontal="centerContinuous" vertical="center"/>
    </xf>
    <xf numFmtId="0" fontId="6" fillId="2" borderId="16" xfId="0" applyFont="1" applyFill="1" applyBorder="1" applyAlignment="1">
      <alignment horizontal="left" vertical="center"/>
    </xf>
    <xf numFmtId="0" fontId="6" fillId="2" borderId="4" xfId="0" applyFont="1" applyFill="1" applyBorder="1" applyAlignment="1">
      <alignment vertical="center"/>
    </xf>
    <xf numFmtId="0" fontId="6" fillId="2" borderId="16" xfId="0" applyFont="1" applyFill="1" applyBorder="1" applyAlignment="1">
      <alignment vertical="center"/>
    </xf>
    <xf numFmtId="0" fontId="6" fillId="2" borderId="54" xfId="0" applyFont="1" applyFill="1" applyBorder="1" applyAlignment="1">
      <alignment horizontal="left" vertical="center"/>
    </xf>
    <xf numFmtId="0" fontId="6" fillId="2" borderId="23" xfId="0" applyFont="1" applyFill="1" applyBorder="1" applyAlignment="1">
      <alignment horizontal="left" vertical="center"/>
    </xf>
    <xf numFmtId="38" fontId="0" fillId="0" borderId="11" xfId="17" applyFont="1" applyFill="1" applyBorder="1" applyAlignment="1">
      <alignment horizontal="left" vertical="center"/>
    </xf>
    <xf numFmtId="0" fontId="6" fillId="2" borderId="11" xfId="0" applyFont="1" applyFill="1" applyBorder="1" applyAlignment="1">
      <alignment vertical="center"/>
    </xf>
    <xf numFmtId="0" fontId="14" fillId="2" borderId="11" xfId="0" applyFont="1" applyFill="1" applyBorder="1" applyAlignment="1">
      <alignment horizontal="left" vertical="center"/>
    </xf>
    <xf numFmtId="0" fontId="12" fillId="3" borderId="7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78"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77"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38" xfId="0" applyFont="1" applyFill="1" applyBorder="1" applyAlignment="1">
      <alignment horizontal="center" vertical="center"/>
    </xf>
    <xf numFmtId="0" fontId="0" fillId="0" borderId="0" xfId="0" applyFont="1" applyAlignment="1">
      <alignment/>
    </xf>
    <xf numFmtId="38" fontId="10" fillId="0" borderId="23" xfId="17" applyFont="1" applyFill="1" applyBorder="1" applyAlignment="1">
      <alignment horizontal="right" vertical="center"/>
    </xf>
    <xf numFmtId="0" fontId="0" fillId="2" borderId="37" xfId="0" applyFill="1" applyBorder="1" applyAlignment="1">
      <alignment horizontal="right" vertical="center"/>
    </xf>
    <xf numFmtId="0" fontId="0" fillId="2" borderId="67" xfId="0" applyFont="1" applyFill="1" applyBorder="1" applyAlignment="1">
      <alignment horizontal="left" vertical="center"/>
    </xf>
    <xf numFmtId="0" fontId="0" fillId="2" borderId="78" xfId="0" applyFont="1" applyFill="1" applyBorder="1" applyAlignment="1">
      <alignment horizontal="center" vertical="center"/>
    </xf>
    <xf numFmtId="183" fontId="8" fillId="3" borderId="59" xfId="0" applyNumberFormat="1" applyFont="1" applyFill="1" applyBorder="1" applyAlignment="1">
      <alignment horizontal="right" vertical="center"/>
    </xf>
    <xf numFmtId="183" fontId="8" fillId="3" borderId="56" xfId="0" applyNumberFormat="1" applyFont="1" applyFill="1" applyBorder="1" applyAlignment="1">
      <alignment horizontal="right" vertical="center"/>
    </xf>
    <xf numFmtId="183" fontId="8" fillId="3" borderId="61" xfId="0" applyNumberFormat="1" applyFont="1" applyFill="1" applyBorder="1" applyAlignment="1">
      <alignment horizontal="right" vertical="center"/>
    </xf>
    <xf numFmtId="176" fontId="18" fillId="0" borderId="53" xfId="15" applyNumberFormat="1" applyFont="1" applyFill="1" applyBorder="1" applyAlignment="1">
      <alignment horizontal="center" vertical="center"/>
    </xf>
    <xf numFmtId="176" fontId="18" fillId="0" borderId="28" xfId="15" applyNumberFormat="1" applyFont="1" applyFill="1" applyBorder="1" applyAlignment="1">
      <alignment horizontal="center" vertical="center"/>
    </xf>
    <xf numFmtId="176" fontId="18" fillId="0" borderId="22" xfId="15" applyNumberFormat="1" applyFont="1" applyFill="1" applyBorder="1" applyAlignment="1">
      <alignment horizontal="center" vertical="center"/>
    </xf>
    <xf numFmtId="176" fontId="18" fillId="0" borderId="42" xfId="15" applyNumberFormat="1" applyFont="1" applyFill="1" applyBorder="1" applyAlignment="1">
      <alignment horizontal="center" vertical="center"/>
    </xf>
    <xf numFmtId="176" fontId="18" fillId="0" borderId="41" xfId="15" applyNumberFormat="1" applyFont="1" applyFill="1" applyBorder="1" applyAlignment="1">
      <alignment horizontal="center" vertical="center"/>
    </xf>
    <xf numFmtId="176" fontId="18" fillId="0" borderId="38" xfId="15" applyNumberFormat="1" applyFont="1" applyFill="1" applyBorder="1" applyAlignment="1">
      <alignment horizontal="center" vertical="center"/>
    </xf>
    <xf numFmtId="176" fontId="18" fillId="0" borderId="10" xfId="15" applyNumberFormat="1" applyFont="1" applyFill="1" applyBorder="1" applyAlignment="1">
      <alignment horizontal="center" vertical="center"/>
    </xf>
    <xf numFmtId="176" fontId="18" fillId="0" borderId="27" xfId="15" applyNumberFormat="1" applyFont="1" applyFill="1" applyBorder="1" applyAlignment="1">
      <alignment horizontal="center" vertical="center"/>
    </xf>
    <xf numFmtId="176" fontId="18" fillId="0" borderId="15" xfId="15" applyNumberFormat="1" applyFont="1" applyFill="1" applyBorder="1" applyAlignment="1">
      <alignment horizontal="center" vertical="center"/>
    </xf>
    <xf numFmtId="176" fontId="18" fillId="0" borderId="62" xfId="15" applyNumberFormat="1" applyFont="1" applyFill="1" applyBorder="1" applyAlignment="1">
      <alignment horizontal="center" vertical="center"/>
    </xf>
    <xf numFmtId="176" fontId="18" fillId="0" borderId="43" xfId="15" applyNumberFormat="1" applyFont="1" applyFill="1" applyBorder="1" applyAlignment="1">
      <alignment horizontal="center" vertical="center"/>
    </xf>
    <xf numFmtId="176" fontId="18" fillId="0" borderId="29" xfId="15" applyNumberFormat="1" applyFont="1" applyFill="1" applyBorder="1" applyAlignment="1">
      <alignment horizontal="center" vertical="center"/>
    </xf>
    <xf numFmtId="176" fontId="18" fillId="0" borderId="42" xfId="15" applyNumberFormat="1" applyFont="1" applyFill="1" applyBorder="1" applyAlignment="1" quotePrefix="1">
      <alignment horizontal="center" vertical="center"/>
    </xf>
    <xf numFmtId="176" fontId="18" fillId="0" borderId="41" xfId="15" applyNumberFormat="1" applyFont="1" applyFill="1" applyBorder="1" applyAlignment="1" quotePrefix="1">
      <alignment horizontal="center" vertical="center"/>
    </xf>
    <xf numFmtId="176" fontId="18" fillId="0" borderId="38" xfId="15" applyNumberFormat="1" applyFont="1" applyFill="1" applyBorder="1" applyAlignment="1" quotePrefix="1">
      <alignment horizontal="center" vertical="center"/>
    </xf>
    <xf numFmtId="176" fontId="18" fillId="0" borderId="45" xfId="15" applyNumberFormat="1" applyFont="1" applyFill="1" applyBorder="1" applyAlignment="1">
      <alignment horizontal="center" vertical="center"/>
    </xf>
    <xf numFmtId="176" fontId="18" fillId="0" borderId="46" xfId="15" applyNumberFormat="1" applyFont="1" applyFill="1" applyBorder="1" applyAlignment="1">
      <alignment horizontal="center" vertical="center"/>
    </xf>
    <xf numFmtId="176" fontId="18" fillId="0" borderId="25" xfId="15" applyNumberFormat="1" applyFont="1" applyFill="1" applyBorder="1" applyAlignment="1">
      <alignment horizontal="center" vertical="center"/>
    </xf>
    <xf numFmtId="176" fontId="12" fillId="0" borderId="57" xfId="15" applyNumberFormat="1" applyFont="1" applyFill="1" applyBorder="1" applyAlignment="1" quotePrefix="1">
      <alignment horizontal="center" vertical="center"/>
    </xf>
    <xf numFmtId="176" fontId="12" fillId="0" borderId="59" xfId="15" applyNumberFormat="1" applyFont="1" applyFill="1" applyBorder="1" applyAlignment="1">
      <alignment horizontal="center" vertical="center"/>
    </xf>
    <xf numFmtId="176" fontId="12" fillId="0" borderId="61" xfId="15" applyNumberFormat="1" applyFont="1" applyFill="1" applyBorder="1" applyAlignment="1">
      <alignment horizontal="center" vertical="center"/>
    </xf>
    <xf numFmtId="176" fontId="11" fillId="0" borderId="61" xfId="15" applyNumberFormat="1" applyFont="1" applyFill="1" applyBorder="1" applyAlignment="1">
      <alignment vertical="center"/>
    </xf>
    <xf numFmtId="9" fontId="6" fillId="0" borderId="22" xfId="15" applyNumberFormat="1" applyFont="1" applyFill="1" applyBorder="1" applyAlignment="1">
      <alignment horizontal="center" vertical="center"/>
    </xf>
    <xf numFmtId="9" fontId="6" fillId="0" borderId="43" xfId="15" applyNumberFormat="1" applyFont="1" applyFill="1" applyBorder="1" applyAlignment="1">
      <alignment horizontal="center" vertical="center"/>
    </xf>
    <xf numFmtId="9" fontId="6" fillId="0" borderId="68" xfId="15" applyNumberFormat="1" applyFont="1" applyFill="1" applyBorder="1" applyAlignment="1">
      <alignment horizontal="center" vertical="center"/>
    </xf>
    <xf numFmtId="9" fontId="6" fillId="0" borderId="15" xfId="15" applyNumberFormat="1" applyFont="1" applyFill="1" applyBorder="1" applyAlignment="1">
      <alignment horizontal="center" vertical="center"/>
    </xf>
    <xf numFmtId="9" fontId="6" fillId="0" borderId="5" xfId="15" applyNumberFormat="1" applyFont="1" applyFill="1" applyBorder="1" applyAlignment="1">
      <alignment horizontal="center" vertical="center"/>
    </xf>
    <xf numFmtId="9" fontId="6" fillId="0" borderId="32" xfId="15" applyNumberFormat="1" applyFont="1" applyFill="1" applyBorder="1" applyAlignment="1">
      <alignment horizontal="center" vertical="center"/>
    </xf>
    <xf numFmtId="9" fontId="6" fillId="0" borderId="14" xfId="15" applyNumberFormat="1" applyFont="1" applyFill="1" applyBorder="1" applyAlignment="1">
      <alignment horizontal="center" vertical="center"/>
    </xf>
    <xf numFmtId="9" fontId="6" fillId="0" borderId="25" xfId="15" applyNumberFormat="1" applyFont="1" applyFill="1" applyBorder="1" applyAlignment="1">
      <alignment horizontal="center" vertical="center"/>
    </xf>
    <xf numFmtId="176" fontId="12" fillId="3" borderId="56" xfId="15" applyNumberFormat="1" applyFont="1" applyFill="1" applyBorder="1" applyAlignment="1">
      <alignment horizontal="center" vertical="center"/>
    </xf>
    <xf numFmtId="176" fontId="0" fillId="0" borderId="56" xfId="15" applyNumberFormat="1" applyFont="1" applyFill="1" applyBorder="1" applyAlignment="1">
      <alignment horizontal="right" vertical="center"/>
    </xf>
    <xf numFmtId="1" fontId="0" fillId="0" borderId="67" xfId="0" applyNumberFormat="1" applyFont="1" applyFill="1" applyBorder="1" applyAlignment="1">
      <alignment horizontal="right" vertical="center"/>
    </xf>
    <xf numFmtId="1" fontId="0" fillId="0" borderId="75" xfId="0" applyNumberFormat="1" applyFont="1" applyFill="1" applyBorder="1" applyAlignment="1">
      <alignment horizontal="right" vertical="center"/>
    </xf>
    <xf numFmtId="176" fontId="12" fillId="3" borderId="25" xfId="15" applyNumberFormat="1" applyFont="1" applyFill="1" applyBorder="1" applyAlignment="1">
      <alignment horizontal="center" vertical="center"/>
    </xf>
    <xf numFmtId="176" fontId="0" fillId="0" borderId="59" xfId="15" applyNumberFormat="1" applyFont="1" applyFill="1" applyBorder="1" applyAlignment="1">
      <alignment horizontal="right" vertical="center"/>
    </xf>
    <xf numFmtId="0" fontId="0" fillId="0" borderId="57" xfId="0" applyFont="1" applyFill="1" applyBorder="1" applyAlignment="1">
      <alignment horizontal="right" vertical="center"/>
    </xf>
    <xf numFmtId="1" fontId="0" fillId="0" borderId="58" xfId="0" applyNumberFormat="1" applyFont="1" applyFill="1" applyBorder="1" applyAlignment="1">
      <alignment horizontal="right" vertical="center"/>
    </xf>
    <xf numFmtId="176" fontId="12" fillId="3" borderId="47" xfId="15" applyNumberFormat="1" applyFont="1" applyFill="1" applyBorder="1" applyAlignment="1">
      <alignment horizontal="center" vertical="center"/>
    </xf>
    <xf numFmtId="1" fontId="0" fillId="0" borderId="57" xfId="0" applyNumberFormat="1" applyFont="1" applyFill="1" applyBorder="1" applyAlignment="1">
      <alignment horizontal="right" vertical="center"/>
    </xf>
    <xf numFmtId="176" fontId="12" fillId="3" borderId="70" xfId="15" applyNumberFormat="1" applyFont="1" applyFill="1" applyBorder="1" applyAlignment="1">
      <alignment horizontal="right" vertical="center"/>
    </xf>
    <xf numFmtId="176" fontId="12" fillId="3" borderId="71" xfId="15" applyNumberFormat="1" applyFont="1" applyFill="1" applyBorder="1" applyAlignment="1">
      <alignment horizontal="right" vertical="center"/>
    </xf>
    <xf numFmtId="176" fontId="12" fillId="3" borderId="71" xfId="15" applyNumberFormat="1" applyFont="1" applyFill="1" applyBorder="1" applyAlignment="1">
      <alignment vertical="center"/>
    </xf>
    <xf numFmtId="178" fontId="6" fillId="0" borderId="24" xfId="17"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9" fillId="3" borderId="23" xfId="0" applyFont="1" applyFill="1" applyBorder="1" applyAlignment="1">
      <alignment horizontal="center" vertical="center"/>
    </xf>
    <xf numFmtId="0" fontId="9" fillId="3" borderId="19" xfId="0" applyFont="1" applyFill="1" applyBorder="1" applyAlignment="1">
      <alignment horizontal="center" vertical="center"/>
    </xf>
    <xf numFmtId="0" fontId="6" fillId="0" borderId="48" xfId="0" applyFont="1" applyFill="1" applyBorder="1" applyAlignment="1">
      <alignment vertical="center"/>
    </xf>
    <xf numFmtId="0" fontId="6" fillId="0" borderId="34" xfId="0" applyFont="1" applyFill="1" applyBorder="1" applyAlignment="1">
      <alignment vertical="center"/>
    </xf>
    <xf numFmtId="178" fontId="6" fillId="0" borderId="21" xfId="17" applyNumberFormat="1" applyFont="1" applyFill="1" applyBorder="1" applyAlignment="1">
      <alignment horizontal="center" vertical="center"/>
    </xf>
    <xf numFmtId="0" fontId="6" fillId="0" borderId="21" xfId="0" applyFont="1" applyFill="1" applyBorder="1" applyAlignment="1">
      <alignment vertical="center"/>
    </xf>
    <xf numFmtId="178" fontId="6" fillId="0" borderId="23" xfId="17" applyNumberFormat="1" applyFont="1" applyFill="1" applyBorder="1" applyAlignment="1">
      <alignment horizontal="center" vertical="center"/>
    </xf>
    <xf numFmtId="0" fontId="6" fillId="0" borderId="24" xfId="0" applyFont="1" applyFill="1" applyBorder="1" applyAlignment="1">
      <alignment vertical="center"/>
    </xf>
    <xf numFmtId="49" fontId="6" fillId="2" borderId="80" xfId="0" applyNumberFormat="1" applyFont="1" applyFill="1" applyBorder="1" applyAlignment="1">
      <alignment horizontal="center" vertical="center"/>
    </xf>
    <xf numFmtId="0" fontId="9" fillId="3" borderId="20" xfId="0" applyFont="1" applyFill="1" applyBorder="1" applyAlignment="1">
      <alignment horizontal="center" vertical="center"/>
    </xf>
    <xf numFmtId="0" fontId="9" fillId="3" borderId="50" xfId="0" applyFont="1" applyFill="1" applyBorder="1" applyAlignment="1">
      <alignment horizontal="center" vertical="center"/>
    </xf>
    <xf numFmtId="178" fontId="6" fillId="0" borderId="20" xfId="17"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6" fillId="0" borderId="2" xfId="0" applyNumberFormat="1" applyFont="1" applyBorder="1" applyAlignment="1">
      <alignment horizontal="center" vertical="center"/>
    </xf>
    <xf numFmtId="0" fontId="15" fillId="0" borderId="0" xfId="0" applyFont="1" applyAlignment="1">
      <alignment horizontal="center" vertical="center"/>
    </xf>
    <xf numFmtId="0" fontId="5" fillId="0" borderId="0" xfId="0" applyFont="1" applyAlignment="1">
      <alignment horizontal="left" vertical="top" wrapText="1"/>
    </xf>
    <xf numFmtId="0" fontId="8" fillId="3" borderId="4" xfId="0" applyFont="1" applyFill="1" applyBorder="1" applyAlignment="1">
      <alignment horizontal="center" vertical="center"/>
    </xf>
    <xf numFmtId="0" fontId="9" fillId="3" borderId="81" xfId="0" applyFont="1" applyFill="1" applyBorder="1" applyAlignment="1">
      <alignment horizontal="center" vertical="center"/>
    </xf>
    <xf numFmtId="0" fontId="0" fillId="2" borderId="4" xfId="0" applyFont="1" applyFill="1" applyBorder="1" applyAlignment="1">
      <alignment horizontal="center" vertical="center"/>
    </xf>
    <xf numFmtId="0" fontId="6" fillId="0" borderId="0" xfId="0" applyFont="1" applyBorder="1" applyAlignment="1">
      <alignment horizontal="center" vertical="center"/>
    </xf>
    <xf numFmtId="0" fontId="6" fillId="2" borderId="82" xfId="0" applyFont="1" applyFill="1" applyBorder="1" applyAlignment="1">
      <alignment horizontal="center" vertical="center"/>
    </xf>
    <xf numFmtId="0" fontId="0" fillId="2" borderId="4"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49" fontId="8" fillId="3" borderId="1" xfId="0" applyNumberFormat="1" applyFont="1" applyFill="1" applyBorder="1" applyAlignment="1">
      <alignment horizontal="center" vertical="center"/>
    </xf>
    <xf numFmtId="49" fontId="9" fillId="3" borderId="83" xfId="0" applyNumberFormat="1" applyFont="1" applyFill="1" applyBorder="1" applyAlignment="1">
      <alignment horizontal="center" vertical="center"/>
    </xf>
    <xf numFmtId="49" fontId="0" fillId="2" borderId="2" xfId="0" applyNumberFormat="1" applyFill="1" applyBorder="1" applyAlignment="1">
      <alignment horizontal="center" vertical="center"/>
    </xf>
    <xf numFmtId="49" fontId="6" fillId="0" borderId="83" xfId="0" applyNumberFormat="1" applyFont="1" applyBorder="1" applyAlignment="1">
      <alignment horizontal="center" vertical="center"/>
    </xf>
    <xf numFmtId="49" fontId="6" fillId="2" borderId="83" xfId="0" applyNumberFormat="1" applyFont="1" applyFill="1" applyBorder="1" applyAlignment="1">
      <alignment horizontal="center" vertical="center"/>
    </xf>
    <xf numFmtId="0" fontId="0" fillId="2" borderId="6" xfId="0" applyFill="1" applyBorder="1" applyAlignment="1">
      <alignment horizontal="center" vertical="center"/>
    </xf>
    <xf numFmtId="0" fontId="0" fillId="2" borderId="26" xfId="0" applyFill="1" applyBorder="1" applyAlignment="1">
      <alignment horizontal="center" vertical="center"/>
    </xf>
    <xf numFmtId="0" fontId="6" fillId="2" borderId="7" xfId="0" applyFont="1" applyFill="1" applyBorder="1" applyAlignment="1">
      <alignment horizontal="center" vertical="center"/>
    </xf>
    <xf numFmtId="0" fontId="8" fillId="3" borderId="0" xfId="0" applyFont="1" applyFill="1" applyBorder="1" applyAlignment="1">
      <alignment horizontal="center" vertical="center"/>
    </xf>
    <xf numFmtId="0" fontId="0" fillId="2" borderId="0" xfId="0" applyFont="1" applyFill="1" applyBorder="1" applyAlignment="1">
      <alignment horizontal="center" vertical="center"/>
    </xf>
    <xf numFmtId="0" fontId="6" fillId="0" borderId="81" xfId="0" applyFont="1" applyBorder="1" applyAlignment="1">
      <alignment horizontal="center" vertical="center"/>
    </xf>
    <xf numFmtId="0" fontId="6" fillId="2" borderId="81" xfId="0" applyFont="1" applyFill="1" applyBorder="1" applyAlignment="1">
      <alignment horizontal="center" vertical="center"/>
    </xf>
    <xf numFmtId="0" fontId="0" fillId="2" borderId="67" xfId="0" applyFont="1" applyFill="1" applyBorder="1" applyAlignment="1">
      <alignment horizontal="center" vertical="center"/>
    </xf>
    <xf numFmtId="0" fontId="0" fillId="0" borderId="76" xfId="0" applyBorder="1" applyAlignment="1">
      <alignment horizontal="center" vertical="center"/>
    </xf>
    <xf numFmtId="55" fontId="0" fillId="2" borderId="1" xfId="0" applyNumberFormat="1" applyFill="1" applyBorder="1" applyAlignment="1">
      <alignment horizontal="center" vertical="center"/>
    </xf>
    <xf numFmtId="55" fontId="0" fillId="2" borderId="2" xfId="0" applyNumberFormat="1" applyFill="1" applyBorder="1" applyAlignment="1">
      <alignment horizontal="center" vertical="center"/>
    </xf>
    <xf numFmtId="0" fontId="6" fillId="2" borderId="83" xfId="0" applyFont="1" applyFill="1" applyBorder="1" applyAlignment="1">
      <alignment horizontal="center" vertical="center"/>
    </xf>
    <xf numFmtId="49" fontId="13" fillId="0" borderId="20" xfId="17"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13" fillId="0" borderId="11" xfId="17"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13" fillId="0" borderId="16" xfId="17"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13" fillId="3" borderId="20" xfId="17" applyNumberFormat="1" applyFont="1" applyFill="1" applyBorder="1" applyAlignment="1">
      <alignment horizontal="center" vertical="center"/>
    </xf>
    <xf numFmtId="49" fontId="6" fillId="3" borderId="21"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38" fontId="0" fillId="2" borderId="1" xfId="17" applyFont="1" applyFill="1" applyBorder="1" applyAlignment="1">
      <alignment horizontal="center" vertical="center"/>
    </xf>
    <xf numFmtId="38" fontId="0" fillId="2" borderId="2" xfId="17" applyFont="1" applyFill="1" applyBorder="1" applyAlignment="1">
      <alignment horizontal="center" vertical="center"/>
    </xf>
    <xf numFmtId="38" fontId="0" fillId="2" borderId="83" xfId="17" applyFont="1" applyFill="1" applyBorder="1" applyAlignment="1">
      <alignment horizontal="center" vertical="center"/>
    </xf>
    <xf numFmtId="38" fontId="0" fillId="2" borderId="4" xfId="17" applyFont="1" applyFill="1" applyBorder="1" applyAlignment="1">
      <alignment horizontal="center" vertical="center"/>
    </xf>
    <xf numFmtId="38" fontId="0" fillId="2" borderId="0" xfId="17" applyFont="1" applyFill="1" applyBorder="1" applyAlignment="1">
      <alignment horizontal="center" vertical="center"/>
    </xf>
    <xf numFmtId="38" fontId="0" fillId="2" borderId="81" xfId="17" applyFont="1" applyFill="1" applyBorder="1" applyAlignment="1">
      <alignment horizontal="center" vertical="center"/>
    </xf>
    <xf numFmtId="38" fontId="0" fillId="2" borderId="23" xfId="17" applyFont="1" applyFill="1" applyBorder="1" applyAlignment="1">
      <alignment horizontal="center" vertical="center"/>
    </xf>
    <xf numFmtId="38" fontId="0" fillId="2" borderId="24" xfId="17" applyFont="1" applyFill="1" applyBorder="1" applyAlignment="1">
      <alignment horizontal="center" vertical="center"/>
    </xf>
    <xf numFmtId="38" fontId="0" fillId="2" borderId="19" xfId="17" applyFont="1" applyFill="1" applyBorder="1" applyAlignment="1">
      <alignment horizontal="center" vertical="center"/>
    </xf>
    <xf numFmtId="49" fontId="13" fillId="3" borderId="11" xfId="17"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13" fillId="3" borderId="16" xfId="17"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0" fillId="0" borderId="50" xfId="0" applyNumberFormat="1" applyFont="1" applyBorder="1" applyAlignment="1">
      <alignment horizontal="center" vertical="center"/>
    </xf>
    <xf numFmtId="49" fontId="0" fillId="0" borderId="21" xfId="0" applyNumberFormat="1" applyFont="1" applyFill="1" applyBorder="1" applyAlignment="1">
      <alignment horizontal="center" vertical="center"/>
    </xf>
    <xf numFmtId="49" fontId="0" fillId="0" borderId="30" xfId="0" applyNumberFormat="1" applyFont="1" applyBorder="1" applyAlignment="1">
      <alignment horizontal="center" vertical="center"/>
    </xf>
    <xf numFmtId="49" fontId="0" fillId="0" borderId="12" xfId="0" applyNumberFormat="1" applyFont="1" applyFill="1" applyBorder="1" applyAlignment="1">
      <alignment horizontal="center" vertical="center"/>
    </xf>
    <xf numFmtId="49" fontId="13" fillId="0" borderId="49" xfId="17" applyNumberFormat="1" applyFont="1" applyFill="1" applyBorder="1" applyAlignment="1">
      <alignment horizontal="center" vertical="center"/>
    </xf>
    <xf numFmtId="49" fontId="13" fillId="3" borderId="30" xfId="17" applyNumberFormat="1" applyFont="1" applyFill="1" applyBorder="1" applyAlignment="1">
      <alignment horizontal="center" vertical="center"/>
    </xf>
    <xf numFmtId="49" fontId="0" fillId="0" borderId="33" xfId="0" applyNumberFormat="1" applyFont="1" applyBorder="1" applyAlignment="1">
      <alignment horizontal="center" vertical="center"/>
    </xf>
    <xf numFmtId="49" fontId="0" fillId="0" borderId="17" xfId="0" applyNumberFormat="1" applyFont="1" applyFill="1" applyBorder="1" applyAlignment="1">
      <alignment horizontal="center" vertical="center"/>
    </xf>
    <xf numFmtId="0" fontId="0" fillId="2" borderId="20" xfId="0" applyFont="1" applyFill="1" applyBorder="1" applyAlignment="1">
      <alignment horizontal="left" vertical="center" wrapText="1"/>
    </xf>
    <xf numFmtId="0" fontId="0" fillId="2" borderId="50" xfId="0" applyFont="1" applyFill="1" applyBorder="1" applyAlignment="1">
      <alignment horizontal="left" vertical="center" wrapText="1"/>
    </xf>
    <xf numFmtId="49" fontId="13" fillId="3" borderId="23" xfId="17" applyNumberFormat="1" applyFont="1" applyFill="1" applyBorder="1" applyAlignment="1">
      <alignment horizontal="center" vertical="center"/>
    </xf>
    <xf numFmtId="49" fontId="0" fillId="0" borderId="19" xfId="0" applyNumberFormat="1" applyFont="1" applyBorder="1" applyAlignment="1">
      <alignment horizontal="center" vertical="center"/>
    </xf>
    <xf numFmtId="49" fontId="13" fillId="3" borderId="50" xfId="17" applyNumberFormat="1" applyFont="1" applyFill="1" applyBorder="1" applyAlignment="1">
      <alignment horizontal="center" vertical="center"/>
    </xf>
    <xf numFmtId="49" fontId="13" fillId="3" borderId="6" xfId="17" applyNumberFormat="1" applyFont="1" applyFill="1" applyBorder="1" applyAlignment="1">
      <alignment horizontal="center" vertical="center"/>
    </xf>
    <xf numFmtId="49" fontId="0" fillId="0" borderId="7" xfId="0" applyNumberFormat="1" applyFont="1" applyBorder="1" applyAlignment="1">
      <alignment horizontal="center" vertical="center"/>
    </xf>
    <xf numFmtId="49" fontId="10" fillId="0" borderId="49" xfId="17" applyNumberFormat="1" applyFont="1" applyFill="1" applyBorder="1" applyAlignment="1">
      <alignment horizontal="center" vertical="center"/>
    </xf>
    <xf numFmtId="49" fontId="0" fillId="0" borderId="69" xfId="0" applyNumberFormat="1" applyFont="1" applyFill="1" applyBorder="1" applyAlignment="1">
      <alignment horizontal="center" vertical="center"/>
    </xf>
    <xf numFmtId="0" fontId="0" fillId="2" borderId="16" xfId="0" applyFont="1" applyFill="1" applyBorder="1" applyAlignment="1">
      <alignment horizontal="left" vertical="center"/>
    </xf>
    <xf numFmtId="0" fontId="0" fillId="2" borderId="33" xfId="0" applyFont="1" applyFill="1" applyBorder="1" applyAlignment="1">
      <alignment horizontal="left" vertical="center"/>
    </xf>
    <xf numFmtId="0" fontId="0" fillId="2" borderId="20" xfId="0" applyFont="1" applyFill="1" applyBorder="1" applyAlignment="1">
      <alignment horizontal="left" vertical="center"/>
    </xf>
    <xf numFmtId="0" fontId="0" fillId="2" borderId="50" xfId="0" applyFont="1" applyFill="1" applyBorder="1" applyAlignment="1">
      <alignment horizontal="left" vertical="center"/>
    </xf>
    <xf numFmtId="0" fontId="0" fillId="2" borderId="11" xfId="0" applyFont="1" applyFill="1" applyBorder="1" applyAlignment="1">
      <alignment horizontal="left" vertical="center"/>
    </xf>
    <xf numFmtId="0" fontId="0" fillId="2" borderId="30" xfId="0" applyFont="1" applyFill="1" applyBorder="1" applyAlignment="1">
      <alignment horizontal="left" vertical="center"/>
    </xf>
    <xf numFmtId="9" fontId="9" fillId="5" borderId="84" xfId="15" applyFont="1" applyFill="1" applyBorder="1" applyAlignment="1">
      <alignment horizontal="center" vertical="center"/>
    </xf>
    <xf numFmtId="9" fontId="9" fillId="5" borderId="85" xfId="15" applyFont="1" applyFill="1" applyBorder="1" applyAlignment="1">
      <alignment horizontal="center" vertical="center"/>
    </xf>
    <xf numFmtId="9" fontId="9" fillId="5" borderId="86" xfId="15" applyFont="1" applyFill="1" applyBorder="1" applyAlignment="1">
      <alignment horizontal="center" vertical="center"/>
    </xf>
    <xf numFmtId="176" fontId="9" fillId="5" borderId="84" xfId="15" applyNumberFormat="1" applyFont="1" applyFill="1" applyBorder="1" applyAlignment="1">
      <alignment horizontal="center" vertical="center"/>
    </xf>
    <xf numFmtId="176" fontId="9" fillId="5" borderId="85" xfId="15" applyNumberFormat="1" applyFont="1" applyFill="1" applyBorder="1" applyAlignment="1">
      <alignment horizontal="center" vertical="center"/>
    </xf>
    <xf numFmtId="176" fontId="9" fillId="5" borderId="86" xfId="15" applyNumberFormat="1" applyFont="1" applyFill="1" applyBorder="1" applyAlignment="1">
      <alignment horizontal="center" vertical="center"/>
    </xf>
    <xf numFmtId="176" fontId="11" fillId="5" borderId="84" xfId="15" applyNumberFormat="1" applyFont="1" applyFill="1" applyBorder="1" applyAlignment="1">
      <alignment horizontal="center" vertical="center"/>
    </xf>
    <xf numFmtId="176" fontId="11" fillId="5" borderId="85" xfId="15" applyNumberFormat="1" applyFont="1" applyFill="1" applyBorder="1" applyAlignment="1">
      <alignment horizontal="center" vertical="center"/>
    </xf>
    <xf numFmtId="176" fontId="11" fillId="5" borderId="86" xfId="15"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tabSelected="1" zoomScale="75" zoomScaleNormal="75" workbookViewId="0" topLeftCell="A10">
      <selection activeCell="C35" sqref="C35"/>
    </sheetView>
  </sheetViews>
  <sheetFormatPr defaultColWidth="9.00390625" defaultRowHeight="17.25" customHeight="1"/>
  <cols>
    <col min="1" max="2" width="6.375" style="577" customWidth="1"/>
    <col min="3" max="3" width="11.375" style="577" customWidth="1"/>
    <col min="4" max="4" width="8.125" style="577" customWidth="1"/>
    <col min="5" max="5" width="50.625" style="577" customWidth="1"/>
    <col min="6" max="6" width="3.00390625" style="577" customWidth="1"/>
    <col min="7" max="7" width="5.375" style="577" customWidth="1"/>
    <col min="8" max="8" width="14.875" style="577" customWidth="1"/>
    <col min="9" max="9" width="43.00390625" style="577" customWidth="1"/>
    <col min="10" max="10" width="3.875" style="577" customWidth="1"/>
    <col min="11" max="16384" width="9.00390625" style="577" customWidth="1"/>
  </cols>
  <sheetData>
    <row r="1" spans="1:17" s="304" customFormat="1" ht="26.25" customHeight="1">
      <c r="A1" s="675" t="s">
        <v>213</v>
      </c>
      <c r="B1" s="675"/>
      <c r="C1" s="675"/>
      <c r="D1" s="675"/>
      <c r="E1" s="675"/>
      <c r="F1" s="675"/>
      <c r="G1" s="675"/>
      <c r="H1" s="675"/>
      <c r="I1" s="675"/>
      <c r="J1" s="675"/>
      <c r="K1" s="675"/>
      <c r="L1" s="675"/>
      <c r="M1" s="675"/>
      <c r="N1" s="675"/>
      <c r="O1" s="576"/>
      <c r="P1" s="576"/>
      <c r="Q1" s="576"/>
    </row>
    <row r="3" ht="17.25" customHeight="1">
      <c r="D3" s="578" t="s">
        <v>214</v>
      </c>
    </row>
    <row r="4" spans="5:11" ht="17.25" customHeight="1">
      <c r="E4" s="304" t="s">
        <v>215</v>
      </c>
      <c r="F4" s="577" t="s">
        <v>216</v>
      </c>
      <c r="G4" s="579" t="s">
        <v>217</v>
      </c>
      <c r="I4" s="577" t="s">
        <v>218</v>
      </c>
      <c r="J4" s="577" t="s">
        <v>216</v>
      </c>
      <c r="K4" s="579" t="s">
        <v>219</v>
      </c>
    </row>
    <row r="5" spans="5:11" ht="17.25" customHeight="1">
      <c r="E5" s="304" t="s">
        <v>220</v>
      </c>
      <c r="F5" s="577" t="s">
        <v>216</v>
      </c>
      <c r="G5" s="579" t="s">
        <v>221</v>
      </c>
      <c r="I5" s="577" t="s">
        <v>222</v>
      </c>
      <c r="J5" s="577" t="s">
        <v>216</v>
      </c>
      <c r="K5" s="579" t="s">
        <v>223</v>
      </c>
    </row>
    <row r="6" spans="5:11" ht="17.25" customHeight="1">
      <c r="E6" s="577" t="s">
        <v>224</v>
      </c>
      <c r="F6" s="577" t="s">
        <v>216</v>
      </c>
      <c r="G6" s="579" t="s">
        <v>225</v>
      </c>
      <c r="I6" s="577" t="s">
        <v>226</v>
      </c>
      <c r="J6" s="577" t="s">
        <v>216</v>
      </c>
      <c r="K6" s="579" t="s">
        <v>227</v>
      </c>
    </row>
    <row r="7" spans="5:11" ht="17.25" customHeight="1">
      <c r="E7" s="577" t="s">
        <v>228</v>
      </c>
      <c r="F7" s="577" t="s">
        <v>216</v>
      </c>
      <c r="G7" s="579" t="s">
        <v>229</v>
      </c>
      <c r="I7" s="577" t="s">
        <v>230</v>
      </c>
      <c r="J7" s="577" t="s">
        <v>216</v>
      </c>
      <c r="K7" s="579" t="s">
        <v>231</v>
      </c>
    </row>
    <row r="8" spans="5:11" ht="17.25" customHeight="1">
      <c r="E8" s="577" t="s">
        <v>232</v>
      </c>
      <c r="F8" s="577" t="s">
        <v>216</v>
      </c>
      <c r="G8" s="579" t="s">
        <v>233</v>
      </c>
      <c r="I8" s="577" t="s">
        <v>234</v>
      </c>
      <c r="J8" s="577" t="s">
        <v>216</v>
      </c>
      <c r="K8" s="579" t="s">
        <v>235</v>
      </c>
    </row>
    <row r="9" spans="5:11" ht="17.25" customHeight="1">
      <c r="E9" s="577" t="s">
        <v>236</v>
      </c>
      <c r="F9" s="577" t="s">
        <v>216</v>
      </c>
      <c r="G9" s="579" t="s">
        <v>237</v>
      </c>
      <c r="I9" s="577" t="s">
        <v>238</v>
      </c>
      <c r="J9" s="577" t="s">
        <v>216</v>
      </c>
      <c r="K9" s="579" t="s">
        <v>239</v>
      </c>
    </row>
    <row r="10" spans="5:11" ht="17.25" customHeight="1">
      <c r="E10" s="577" t="s">
        <v>240</v>
      </c>
      <c r="F10" s="577" t="s">
        <v>216</v>
      </c>
      <c r="G10" s="579" t="s">
        <v>241</v>
      </c>
      <c r="I10" s="577" t="s">
        <v>242</v>
      </c>
      <c r="J10" s="577" t="s">
        <v>216</v>
      </c>
      <c r="K10" s="579" t="s">
        <v>243</v>
      </c>
    </row>
    <row r="11" spans="5:11" ht="17.25" customHeight="1">
      <c r="E11" s="577" t="s">
        <v>244</v>
      </c>
      <c r="F11" s="577" t="s">
        <v>216</v>
      </c>
      <c r="G11" s="579" t="s">
        <v>245</v>
      </c>
      <c r="I11" s="577" t="s">
        <v>246</v>
      </c>
      <c r="J11" s="577" t="s">
        <v>216</v>
      </c>
      <c r="K11" s="579" t="s">
        <v>247</v>
      </c>
    </row>
    <row r="12" spans="5:11" ht="17.25" customHeight="1">
      <c r="E12" s="577" t="s">
        <v>248</v>
      </c>
      <c r="F12" s="577" t="s">
        <v>216</v>
      </c>
      <c r="G12" s="579" t="s">
        <v>249</v>
      </c>
      <c r="I12" s="577" t="s">
        <v>250</v>
      </c>
      <c r="J12" s="577" t="s">
        <v>216</v>
      </c>
      <c r="K12" s="579" t="s">
        <v>251</v>
      </c>
    </row>
    <row r="13" spans="9:11" ht="17.25" customHeight="1">
      <c r="I13" s="577" t="s">
        <v>252</v>
      </c>
      <c r="J13" s="577" t="s">
        <v>216</v>
      </c>
      <c r="K13" s="579" t="s">
        <v>253</v>
      </c>
    </row>
    <row r="18" ht="17.25" customHeight="1">
      <c r="D18" s="580" t="s">
        <v>254</v>
      </c>
    </row>
    <row r="19" spans="4:5" ht="17.25" customHeight="1">
      <c r="D19" s="581" t="s">
        <v>255</v>
      </c>
      <c r="E19" s="304" t="s">
        <v>256</v>
      </c>
    </row>
    <row r="20" spans="4:5" ht="17.25" customHeight="1">
      <c r="D20" s="581" t="s">
        <v>257</v>
      </c>
      <c r="E20" s="304" t="s">
        <v>258</v>
      </c>
    </row>
    <row r="21" spans="4:5" ht="17.25" customHeight="1">
      <c r="D21" s="581" t="s">
        <v>259</v>
      </c>
      <c r="E21" s="304" t="s">
        <v>260</v>
      </c>
    </row>
    <row r="22" spans="4:5" ht="17.25" customHeight="1">
      <c r="D22" s="581" t="s">
        <v>261</v>
      </c>
      <c r="E22" s="304" t="s">
        <v>262</v>
      </c>
    </row>
    <row r="23" spans="4:5" ht="17.25" customHeight="1">
      <c r="D23" s="581" t="s">
        <v>263</v>
      </c>
      <c r="E23" s="304" t="s">
        <v>264</v>
      </c>
    </row>
    <row r="24" ht="17.25" customHeight="1">
      <c r="R24" s="580"/>
    </row>
    <row r="25" spans="18:19" ht="17.25" customHeight="1">
      <c r="R25" s="581"/>
      <c r="S25" s="304"/>
    </row>
    <row r="26" spans="2:19" ht="17.25" customHeight="1">
      <c r="B26" s="335" t="s">
        <v>105</v>
      </c>
      <c r="R26" s="581"/>
      <c r="S26" s="304"/>
    </row>
    <row r="27" spans="2:19" ht="17.25" customHeight="1">
      <c r="B27" s="582">
        <v>1</v>
      </c>
      <c r="C27" s="2" t="s">
        <v>106</v>
      </c>
      <c r="R27" s="581"/>
      <c r="S27" s="304"/>
    </row>
    <row r="28" spans="2:19" ht="17.25" customHeight="1">
      <c r="B28" s="582">
        <v>2</v>
      </c>
      <c r="C28" s="2" t="s">
        <v>265</v>
      </c>
      <c r="R28" s="581"/>
      <c r="S28" s="304"/>
    </row>
    <row r="29" spans="2:19" ht="57.75" customHeight="1">
      <c r="B29" s="583">
        <v>3</v>
      </c>
      <c r="C29" s="676" t="s">
        <v>266</v>
      </c>
      <c r="D29" s="676"/>
      <c r="E29" s="676"/>
      <c r="F29" s="676"/>
      <c r="G29" s="676"/>
      <c r="H29" s="676"/>
      <c r="I29" s="676"/>
      <c r="J29" s="676"/>
      <c r="K29" s="676"/>
      <c r="L29" s="676"/>
      <c r="M29" s="676"/>
      <c r="R29" s="581"/>
      <c r="S29" s="304"/>
    </row>
    <row r="30" spans="2:19" ht="17.25" customHeight="1">
      <c r="B30" s="582">
        <v>4</v>
      </c>
      <c r="C30" s="2" t="s">
        <v>267</v>
      </c>
      <c r="R30" s="581"/>
      <c r="S30" s="304"/>
    </row>
    <row r="31" spans="7:19" ht="17.25" customHeight="1">
      <c r="G31" s="579"/>
      <c r="R31" s="581"/>
      <c r="S31" s="304"/>
    </row>
    <row r="32" spans="2:19" ht="17.25" customHeight="1">
      <c r="B32" s="1"/>
      <c r="C32" s="1"/>
      <c r="D32" s="2"/>
      <c r="E32" s="2"/>
      <c r="F32" s="584"/>
      <c r="G32" s="584"/>
      <c r="R32" s="581"/>
      <c r="S32" s="304"/>
    </row>
  </sheetData>
  <mergeCells count="2">
    <mergeCell ref="A1:N1"/>
    <mergeCell ref="C29:M29"/>
  </mergeCells>
  <printOptions/>
  <pageMargins left="0.75" right="0.75" top="0.38" bottom="0.4" header="0.28" footer="0.28"/>
  <pageSetup fitToHeight="1" fitToWidth="1" horizontalDpi="600" verticalDpi="600" orientation="landscape" paperSize="9" scale="69"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O28"/>
  <sheetViews>
    <sheetView zoomScale="75" zoomScaleNormal="75" workbookViewId="0" topLeftCell="A12">
      <selection activeCell="F12" sqref="F12"/>
    </sheetView>
  </sheetViews>
  <sheetFormatPr defaultColWidth="9.00390625" defaultRowHeight="13.5"/>
  <cols>
    <col min="1" max="13" width="10.50390625" style="0" customWidth="1"/>
  </cols>
  <sheetData>
    <row r="1" ht="19.5" customHeight="1"/>
    <row r="2" spans="1:13" ht="19.5" customHeight="1" thickBot="1">
      <c r="A2" s="3"/>
      <c r="B2" s="3"/>
      <c r="C2" s="3"/>
      <c r="D2" s="3"/>
      <c r="E2" s="3"/>
      <c r="F2" s="3"/>
      <c r="G2" s="3"/>
      <c r="H2" s="3"/>
      <c r="I2" s="5"/>
      <c r="J2" s="5"/>
      <c r="K2" s="5"/>
      <c r="L2" s="5"/>
      <c r="M2" s="4" t="s">
        <v>75</v>
      </c>
    </row>
    <row r="3" spans="1:13" ht="19.5" customHeight="1">
      <c r="A3" s="6" t="s">
        <v>54</v>
      </c>
      <c r="B3" s="242"/>
      <c r="C3" s="687" t="s">
        <v>170</v>
      </c>
      <c r="D3" s="688"/>
      <c r="E3" s="673" t="s">
        <v>172</v>
      </c>
      <c r="F3" s="674"/>
      <c r="G3" s="8" t="s">
        <v>86</v>
      </c>
      <c r="H3" s="673" t="s">
        <v>170</v>
      </c>
      <c r="I3" s="669"/>
      <c r="J3" s="8" t="s">
        <v>67</v>
      </c>
      <c r="K3" s="673" t="s">
        <v>170</v>
      </c>
      <c r="L3" s="669"/>
      <c r="M3" s="8" t="s">
        <v>67</v>
      </c>
    </row>
    <row r="4" spans="1:13" ht="19.5" customHeight="1">
      <c r="A4" s="712" t="s">
        <v>117</v>
      </c>
      <c r="B4" s="713"/>
      <c r="C4" s="677" t="s">
        <v>80</v>
      </c>
      <c r="D4" s="678"/>
      <c r="E4" s="679" t="s">
        <v>83</v>
      </c>
      <c r="F4" s="680"/>
      <c r="G4" s="11" t="s">
        <v>88</v>
      </c>
      <c r="H4" s="679" t="s">
        <v>71</v>
      </c>
      <c r="I4" s="681"/>
      <c r="J4" s="11" t="s">
        <v>70</v>
      </c>
      <c r="K4" s="679" t="s">
        <v>73</v>
      </c>
      <c r="L4" s="681"/>
      <c r="M4" s="11" t="s">
        <v>72</v>
      </c>
    </row>
    <row r="5" spans="1:13" ht="19.5" customHeight="1" thickBot="1">
      <c r="A5" s="100"/>
      <c r="B5" s="243"/>
      <c r="C5" s="677" t="s">
        <v>82</v>
      </c>
      <c r="D5" s="683"/>
      <c r="E5" s="679" t="s">
        <v>66</v>
      </c>
      <c r="F5" s="684"/>
      <c r="G5" s="11" t="s">
        <v>24</v>
      </c>
      <c r="H5" s="682" t="s">
        <v>69</v>
      </c>
      <c r="I5" s="681"/>
      <c r="J5" s="11" t="s">
        <v>1</v>
      </c>
      <c r="K5" s="682" t="s">
        <v>74</v>
      </c>
      <c r="L5" s="681"/>
      <c r="M5" s="11" t="s">
        <v>1</v>
      </c>
    </row>
    <row r="6" spans="1:15" ht="19.5" customHeight="1" thickTop="1">
      <c r="A6" s="245" t="s">
        <v>90</v>
      </c>
      <c r="B6" s="233"/>
      <c r="C6" s="506">
        <v>47.5</v>
      </c>
      <c r="D6" s="551">
        <v>0.533779835483436</v>
      </c>
      <c r="E6" s="246">
        <v>43.117000000000004</v>
      </c>
      <c r="F6" s="130">
        <v>0.5432747432747433</v>
      </c>
      <c r="G6" s="132">
        <v>1.1016536400955539</v>
      </c>
      <c r="H6" s="246">
        <v>49</v>
      </c>
      <c r="I6" s="130">
        <v>0.5536723163841808</v>
      </c>
      <c r="J6" s="132">
        <v>0.9693877551020408</v>
      </c>
      <c r="K6" s="247">
        <v>48.5</v>
      </c>
      <c r="L6" s="130">
        <v>0.5418994413407822</v>
      </c>
      <c r="M6" s="132">
        <v>0.979381443298969</v>
      </c>
      <c r="O6">
        <v>10</v>
      </c>
    </row>
    <row r="7" spans="1:13" ht="19.5" customHeight="1" thickBot="1">
      <c r="A7" s="224" t="s">
        <v>110</v>
      </c>
      <c r="B7" s="248"/>
      <c r="C7" s="104">
        <v>41.5</v>
      </c>
      <c r="D7" s="105">
        <v>0.4663550141592125</v>
      </c>
      <c r="E7" s="106">
        <v>36.3</v>
      </c>
      <c r="F7" s="107">
        <v>0.45738045738045735</v>
      </c>
      <c r="G7" s="90">
        <v>1.1432506887052343</v>
      </c>
      <c r="H7" s="106">
        <v>39.5</v>
      </c>
      <c r="I7" s="107">
        <v>0.4463276836158192</v>
      </c>
      <c r="J7" s="90">
        <v>1.0506329113924051</v>
      </c>
      <c r="K7" s="109">
        <v>41</v>
      </c>
      <c r="L7" s="107">
        <v>0.4581005586592179</v>
      </c>
      <c r="M7" s="90">
        <v>1.0121951219512195</v>
      </c>
    </row>
    <row r="8" spans="1:13" ht="19.5" customHeight="1" thickTop="1">
      <c r="A8" s="91"/>
      <c r="B8" s="92" t="s">
        <v>111</v>
      </c>
      <c r="C8" s="18">
        <v>10.46</v>
      </c>
      <c r="D8" s="28">
        <v>0.11754393850856294</v>
      </c>
      <c r="E8" s="20">
        <v>11.645</v>
      </c>
      <c r="F8" s="93">
        <v>0.14672714672714673</v>
      </c>
      <c r="G8" s="80">
        <v>0.8982395878059253</v>
      </c>
      <c r="H8" s="20">
        <v>12</v>
      </c>
      <c r="I8" s="93">
        <v>0.13559322033898305</v>
      </c>
      <c r="J8" s="80">
        <v>0.8716666666666666</v>
      </c>
      <c r="K8" s="96">
        <v>10.68</v>
      </c>
      <c r="L8" s="93">
        <v>0.11932960893854748</v>
      </c>
      <c r="M8" s="80">
        <v>0.9794007490636704</v>
      </c>
    </row>
    <row r="9" spans="1:13" ht="19.5" customHeight="1">
      <c r="A9" s="97"/>
      <c r="B9" s="98" t="s">
        <v>112</v>
      </c>
      <c r="C9" s="18">
        <v>10.384</v>
      </c>
      <c r="D9" s="27">
        <v>0.11668989077178946</v>
      </c>
      <c r="E9" s="20">
        <v>9.272</v>
      </c>
      <c r="F9" s="99">
        <v>0.11682731682731684</v>
      </c>
      <c r="G9" s="80">
        <v>1.1199309749784296</v>
      </c>
      <c r="H9" s="20">
        <v>9.9</v>
      </c>
      <c r="I9" s="99">
        <v>0.11186440677966102</v>
      </c>
      <c r="J9" s="80">
        <v>1.048888888888889</v>
      </c>
      <c r="K9" s="96">
        <v>10.02</v>
      </c>
      <c r="L9" s="93">
        <v>0.11195530726256983</v>
      </c>
      <c r="M9" s="80">
        <v>1.0363273453093813</v>
      </c>
    </row>
    <row r="10" spans="1:13" ht="19.5" customHeight="1">
      <c r="A10" s="26"/>
      <c r="B10" s="98" t="s">
        <v>113</v>
      </c>
      <c r="C10" s="18">
        <v>5.022</v>
      </c>
      <c r="D10" s="27">
        <v>0.05643457544837507</v>
      </c>
      <c r="E10" s="20">
        <v>4.6979999999999995</v>
      </c>
      <c r="F10" s="99">
        <v>0.059194859194859194</v>
      </c>
      <c r="G10" s="80">
        <v>1.0689655172413794</v>
      </c>
      <c r="H10" s="20">
        <v>4.8</v>
      </c>
      <c r="I10" s="99">
        <v>0.05423728813559322</v>
      </c>
      <c r="J10" s="80">
        <v>1.04625</v>
      </c>
      <c r="K10" s="96">
        <v>4.77</v>
      </c>
      <c r="L10" s="93">
        <v>0.053296089385474865</v>
      </c>
      <c r="M10" s="80">
        <v>1.0528301886792453</v>
      </c>
    </row>
    <row r="11" spans="1:13" ht="19.5" customHeight="1">
      <c r="A11" s="100"/>
      <c r="B11" s="101" t="s">
        <v>114</v>
      </c>
      <c r="C11" s="18">
        <v>9.141</v>
      </c>
      <c r="D11" s="27">
        <v>0.1027217152874545</v>
      </c>
      <c r="E11" s="20">
        <v>7.522</v>
      </c>
      <c r="F11" s="99">
        <v>0.09477729477729478</v>
      </c>
      <c r="G11" s="80">
        <v>1.215235309758043</v>
      </c>
      <c r="H11" s="20">
        <v>8.5</v>
      </c>
      <c r="I11" s="99">
        <v>0.096045197740113</v>
      </c>
      <c r="J11" s="80">
        <v>1.0754117647058823</v>
      </c>
      <c r="K11" s="96">
        <v>8.73</v>
      </c>
      <c r="L11" s="93">
        <v>0.09754189944134078</v>
      </c>
      <c r="M11" s="80">
        <v>1.0470790378006873</v>
      </c>
    </row>
    <row r="12" spans="1:13" ht="19.5" customHeight="1" thickBot="1">
      <c r="A12" s="102"/>
      <c r="B12" s="103" t="s">
        <v>115</v>
      </c>
      <c r="C12" s="104">
        <v>6.567</v>
      </c>
      <c r="D12" s="105">
        <v>0.0737964669393626</v>
      </c>
      <c r="E12" s="106">
        <v>3.11</v>
      </c>
      <c r="F12" s="107">
        <v>0.03918603918603919</v>
      </c>
      <c r="G12" s="90">
        <v>2.1115755627009642</v>
      </c>
      <c r="H12" s="106">
        <v>4.3</v>
      </c>
      <c r="I12" s="107">
        <v>0.04858757062146893</v>
      </c>
      <c r="J12" s="108">
        <v>1.5272093023255815</v>
      </c>
      <c r="K12" s="109">
        <v>6.8</v>
      </c>
      <c r="L12" s="107">
        <v>0.07597765363128492</v>
      </c>
      <c r="M12" s="90">
        <v>0.9657352941176471</v>
      </c>
    </row>
    <row r="13" spans="1:13" ht="19.5" customHeight="1" thickBot="1" thickTop="1">
      <c r="A13" s="110" t="s">
        <v>116</v>
      </c>
      <c r="B13" s="111"/>
      <c r="C13" s="112">
        <v>88.988</v>
      </c>
      <c r="D13" s="113">
        <v>1</v>
      </c>
      <c r="E13" s="114">
        <v>79.365</v>
      </c>
      <c r="F13" s="115">
        <v>1</v>
      </c>
      <c r="G13" s="118">
        <v>1.1212499212499214</v>
      </c>
      <c r="H13" s="114">
        <v>88.5</v>
      </c>
      <c r="I13" s="115">
        <v>1</v>
      </c>
      <c r="J13" s="118">
        <v>1.0055367231638417</v>
      </c>
      <c r="K13" s="119">
        <v>89.5</v>
      </c>
      <c r="L13" s="115">
        <v>1</v>
      </c>
      <c r="M13" s="118">
        <v>0.9943016759776536</v>
      </c>
    </row>
    <row r="14" spans="1:13" ht="19.5" customHeight="1" thickBot="1">
      <c r="A14" s="249"/>
      <c r="B14" s="250"/>
      <c r="C14" s="251"/>
      <c r="D14" s="252"/>
      <c r="E14" s="124"/>
      <c r="F14" s="253"/>
      <c r="G14" s="254"/>
      <c r="H14" s="124"/>
      <c r="I14" s="253"/>
      <c r="J14" s="254"/>
      <c r="K14" s="124"/>
      <c r="L14" s="253"/>
      <c r="M14" s="4"/>
    </row>
    <row r="15" spans="1:13" ht="19.5" customHeight="1">
      <c r="A15" s="6" t="s">
        <v>208</v>
      </c>
      <c r="B15" s="242"/>
      <c r="C15" s="687" t="s">
        <v>170</v>
      </c>
      <c r="D15" s="688"/>
      <c r="E15" s="673" t="s">
        <v>172</v>
      </c>
      <c r="F15" s="674"/>
      <c r="G15" s="8" t="s">
        <v>86</v>
      </c>
      <c r="H15" s="714" t="s">
        <v>182</v>
      </c>
      <c r="I15" s="715"/>
      <c r="J15" s="715"/>
      <c r="K15" s="715"/>
      <c r="L15" s="715"/>
      <c r="M15" s="716"/>
    </row>
    <row r="16" spans="1:13" ht="19.5" customHeight="1">
      <c r="A16" s="712" t="s">
        <v>17</v>
      </c>
      <c r="B16" s="713"/>
      <c r="C16" s="677" t="s">
        <v>80</v>
      </c>
      <c r="D16" s="678"/>
      <c r="E16" s="679" t="s">
        <v>83</v>
      </c>
      <c r="F16" s="680"/>
      <c r="G16" s="11" t="s">
        <v>88</v>
      </c>
      <c r="H16" s="717"/>
      <c r="I16" s="718"/>
      <c r="J16" s="718"/>
      <c r="K16" s="718"/>
      <c r="L16" s="718"/>
      <c r="M16" s="719"/>
    </row>
    <row r="17" spans="1:13" ht="19.5" customHeight="1" thickBot="1">
      <c r="A17" s="244"/>
      <c r="B17" s="231"/>
      <c r="C17" s="677" t="s">
        <v>82</v>
      </c>
      <c r="D17" s="683"/>
      <c r="E17" s="679" t="s">
        <v>66</v>
      </c>
      <c r="F17" s="684"/>
      <c r="G17" s="11" t="s">
        <v>24</v>
      </c>
      <c r="H17" s="720"/>
      <c r="I17" s="721"/>
      <c r="J17" s="721"/>
      <c r="K17" s="721"/>
      <c r="L17" s="721"/>
      <c r="M17" s="722"/>
    </row>
    <row r="18" spans="1:13" ht="33" customHeight="1" thickTop="1">
      <c r="A18" s="735" t="s">
        <v>139</v>
      </c>
      <c r="B18" s="736"/>
      <c r="C18" s="710" t="s">
        <v>28</v>
      </c>
      <c r="D18" s="727"/>
      <c r="E18" s="704" t="s">
        <v>27</v>
      </c>
      <c r="F18" s="728"/>
      <c r="G18" s="638">
        <v>-0.01</v>
      </c>
      <c r="H18" s="521" t="s">
        <v>199</v>
      </c>
      <c r="I18" s="522"/>
      <c r="J18" s="522"/>
      <c r="K18" s="522"/>
      <c r="L18" s="522"/>
      <c r="M18" s="523"/>
    </row>
    <row r="19" spans="1:13" ht="19.5" customHeight="1">
      <c r="A19" s="597" t="s">
        <v>141</v>
      </c>
      <c r="B19" s="278"/>
      <c r="C19" s="723" t="s">
        <v>29</v>
      </c>
      <c r="D19" s="729"/>
      <c r="E19" s="706" t="s">
        <v>32</v>
      </c>
      <c r="F19" s="730"/>
      <c r="G19" s="641">
        <v>0.03</v>
      </c>
      <c r="H19" s="66" t="s">
        <v>193</v>
      </c>
      <c r="I19" s="255"/>
      <c r="J19" s="255"/>
      <c r="K19" s="255"/>
      <c r="L19" s="325"/>
      <c r="M19" s="326"/>
    </row>
    <row r="20" spans="1:13" ht="19.5" customHeight="1">
      <c r="A20" s="592" t="s">
        <v>140</v>
      </c>
      <c r="B20" s="101"/>
      <c r="C20" s="723" t="s">
        <v>30</v>
      </c>
      <c r="D20" s="732"/>
      <c r="E20" s="706" t="s">
        <v>33</v>
      </c>
      <c r="F20" s="731"/>
      <c r="G20" s="642">
        <v>0.01</v>
      </c>
      <c r="H20" s="66" t="s">
        <v>194</v>
      </c>
      <c r="I20" s="255"/>
      <c r="J20" s="255"/>
      <c r="K20" s="255"/>
      <c r="L20" s="325"/>
      <c r="M20" s="326"/>
    </row>
    <row r="21" spans="1:13" ht="19.5" customHeight="1" thickBot="1">
      <c r="A21" s="593" t="s">
        <v>138</v>
      </c>
      <c r="B21" s="257"/>
      <c r="C21" s="725" t="s">
        <v>31</v>
      </c>
      <c r="D21" s="733"/>
      <c r="E21" s="708" t="s">
        <v>34</v>
      </c>
      <c r="F21" s="734"/>
      <c r="G21" s="643">
        <v>-0.02</v>
      </c>
      <c r="H21" s="322" t="s">
        <v>200</v>
      </c>
      <c r="I21" s="323"/>
      <c r="J21" s="323"/>
      <c r="K21" s="323"/>
      <c r="L21" s="323"/>
      <c r="M21" s="324"/>
    </row>
    <row r="22" spans="1:13" ht="19.5" customHeight="1" thickBot="1">
      <c r="A22" s="258"/>
      <c r="B22" s="258"/>
      <c r="C22" s="3"/>
      <c r="D22" s="3"/>
      <c r="E22" s="259"/>
      <c r="F22" s="3"/>
      <c r="G22" s="260"/>
      <c r="H22" s="3"/>
      <c r="I22" s="3"/>
      <c r="J22" s="3"/>
      <c r="K22" s="3"/>
      <c r="L22" s="3"/>
      <c r="M22" s="4" t="s">
        <v>75</v>
      </c>
    </row>
    <row r="23" spans="1:13" ht="19.5" customHeight="1">
      <c r="A23" s="6"/>
      <c r="B23" s="261"/>
      <c r="C23" s="687" t="s">
        <v>170</v>
      </c>
      <c r="D23" s="688"/>
      <c r="E23" s="673" t="s">
        <v>172</v>
      </c>
      <c r="F23" s="674"/>
      <c r="G23" s="8" t="s">
        <v>86</v>
      </c>
      <c r="H23" s="673" t="s">
        <v>170</v>
      </c>
      <c r="I23" s="669"/>
      <c r="J23" s="8" t="s">
        <v>67</v>
      </c>
      <c r="K23" s="673" t="s">
        <v>170</v>
      </c>
      <c r="L23" s="669"/>
      <c r="M23" s="8" t="s">
        <v>67</v>
      </c>
    </row>
    <row r="24" spans="1:13" ht="19.5" customHeight="1">
      <c r="A24" s="712" t="s">
        <v>16</v>
      </c>
      <c r="B24" s="713"/>
      <c r="C24" s="677" t="s">
        <v>80</v>
      </c>
      <c r="D24" s="678"/>
      <c r="E24" s="679" t="s">
        <v>83</v>
      </c>
      <c r="F24" s="680"/>
      <c r="G24" s="11" t="s">
        <v>88</v>
      </c>
      <c r="H24" s="679" t="s">
        <v>71</v>
      </c>
      <c r="I24" s="681"/>
      <c r="J24" s="11" t="s">
        <v>70</v>
      </c>
      <c r="K24" s="679" t="s">
        <v>73</v>
      </c>
      <c r="L24" s="681"/>
      <c r="M24" s="11" t="s">
        <v>72</v>
      </c>
    </row>
    <row r="25" spans="1:13" ht="19.5" customHeight="1" thickBot="1">
      <c r="A25" s="100"/>
      <c r="B25" s="243"/>
      <c r="C25" s="677" t="s">
        <v>82</v>
      </c>
      <c r="D25" s="683"/>
      <c r="E25" s="679" t="s">
        <v>66</v>
      </c>
      <c r="F25" s="684"/>
      <c r="G25" s="11" t="s">
        <v>24</v>
      </c>
      <c r="H25" s="682" t="s">
        <v>69</v>
      </c>
      <c r="I25" s="681"/>
      <c r="J25" s="11" t="s">
        <v>1</v>
      </c>
      <c r="K25" s="682" t="s">
        <v>74</v>
      </c>
      <c r="L25" s="681"/>
      <c r="M25" s="11" t="s">
        <v>1</v>
      </c>
    </row>
    <row r="26" spans="1:15" ht="19.5" customHeight="1" thickBot="1" thickTop="1">
      <c r="A26" s="563" t="s">
        <v>175</v>
      </c>
      <c r="B26" s="564"/>
      <c r="C26" s="586">
        <v>6.7</v>
      </c>
      <c r="D26" s="646">
        <v>0.07529105047871623</v>
      </c>
      <c r="E26" s="570">
        <v>6</v>
      </c>
      <c r="F26" s="647">
        <v>0.0756000756000756</v>
      </c>
      <c r="G26" s="571">
        <v>1.1166666666666667</v>
      </c>
      <c r="H26" s="648">
        <v>6.3</v>
      </c>
      <c r="I26" s="647">
        <v>0.0711864406779661</v>
      </c>
      <c r="J26" s="572">
        <v>1.0634920634920635</v>
      </c>
      <c r="K26" s="649">
        <v>6.9</v>
      </c>
      <c r="L26" s="647">
        <v>0.07709497206703911</v>
      </c>
      <c r="M26" s="572">
        <v>0.9710144927536232</v>
      </c>
      <c r="O26">
        <v>10</v>
      </c>
    </row>
    <row r="27" spans="1:13" ht="19.5" customHeight="1" thickBot="1">
      <c r="A27" s="266" t="s">
        <v>103</v>
      </c>
      <c r="B27" s="267"/>
      <c r="C27" s="491">
        <v>14.595</v>
      </c>
      <c r="D27" s="650">
        <v>0.16401087787117363</v>
      </c>
      <c r="E27" s="487">
        <v>10.312999999999999</v>
      </c>
      <c r="F27" s="651">
        <v>0.12994392994392995</v>
      </c>
      <c r="G27" s="488">
        <v>1.416</v>
      </c>
      <c r="H27" s="652">
        <v>13</v>
      </c>
      <c r="I27" s="651">
        <v>0.14689265536723164</v>
      </c>
      <c r="J27" s="489">
        <v>1.1226923076923077</v>
      </c>
      <c r="K27" s="653">
        <v>14.7</v>
      </c>
      <c r="L27" s="651">
        <v>0.16424581005586592</v>
      </c>
      <c r="M27" s="489">
        <v>0.9928571428571429</v>
      </c>
    </row>
    <row r="28" spans="1:13" ht="19.5" customHeight="1" thickBot="1">
      <c r="A28" s="110" t="s">
        <v>136</v>
      </c>
      <c r="B28" s="111"/>
      <c r="C28" s="491">
        <v>7.1</v>
      </c>
      <c r="D28" s="654">
        <v>0.0797860385669978</v>
      </c>
      <c r="E28" s="655">
        <v>6.9</v>
      </c>
      <c r="F28" s="651">
        <v>0.08694008694008695</v>
      </c>
      <c r="G28" s="488">
        <v>1.0289855072463767</v>
      </c>
      <c r="H28" s="655">
        <v>7.2</v>
      </c>
      <c r="I28" s="651">
        <v>0.08135593220338984</v>
      </c>
      <c r="J28" s="488">
        <v>0.986111111111111</v>
      </c>
      <c r="K28" s="653">
        <v>6.6</v>
      </c>
      <c r="L28" s="651">
        <v>0.07374301675977653</v>
      </c>
      <c r="M28" s="488">
        <v>1.0757575757575757</v>
      </c>
    </row>
    <row r="29" ht="19.5" customHeight="1"/>
    <row r="30" ht="19.5" customHeight="1"/>
  </sheetData>
  <mergeCells count="43">
    <mergeCell ref="A18:B18"/>
    <mergeCell ref="H24:I24"/>
    <mergeCell ref="H25:I25"/>
    <mergeCell ref="K25:L25"/>
    <mergeCell ref="H23:I23"/>
    <mergeCell ref="K23:L23"/>
    <mergeCell ref="K24:L24"/>
    <mergeCell ref="A24:B24"/>
    <mergeCell ref="C24:D24"/>
    <mergeCell ref="E24:F24"/>
    <mergeCell ref="C21:D21"/>
    <mergeCell ref="E21:F21"/>
    <mergeCell ref="C23:D23"/>
    <mergeCell ref="E23:F23"/>
    <mergeCell ref="K5:L5"/>
    <mergeCell ref="C15:D15"/>
    <mergeCell ref="E15:F15"/>
    <mergeCell ref="A16:B16"/>
    <mergeCell ref="C16:D16"/>
    <mergeCell ref="E16:F16"/>
    <mergeCell ref="H15:M17"/>
    <mergeCell ref="H5:I5"/>
    <mergeCell ref="C17:D17"/>
    <mergeCell ref="E17:F17"/>
    <mergeCell ref="K3:L3"/>
    <mergeCell ref="A4:B4"/>
    <mergeCell ref="C4:D4"/>
    <mergeCell ref="E4:F4"/>
    <mergeCell ref="H4:I4"/>
    <mergeCell ref="K4:L4"/>
    <mergeCell ref="C3:D3"/>
    <mergeCell ref="E3:F3"/>
    <mergeCell ref="H3:I3"/>
    <mergeCell ref="C5:D5"/>
    <mergeCell ref="E5:F5"/>
    <mergeCell ref="C25:D25"/>
    <mergeCell ref="E25:F25"/>
    <mergeCell ref="C18:D18"/>
    <mergeCell ref="E18:F18"/>
    <mergeCell ref="C19:D19"/>
    <mergeCell ref="E19:F19"/>
    <mergeCell ref="E20:F20"/>
    <mergeCell ref="C20:D20"/>
  </mergeCells>
  <printOptions/>
  <pageMargins left="0.75" right="0.75" top="0.38" bottom="0.4" header="0.28" footer="0.28"/>
  <pageSetup fitToHeight="1" fitToWidth="1" horizontalDpi="600" verticalDpi="600" orientation="landscape" paperSize="9" scale="96" r:id="rId1"/>
  <headerFooter alignWithMargins="0">
    <oddFooter xml:space="preserve">&amp;C&amp;P / &amp;N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O28"/>
  <sheetViews>
    <sheetView zoomScale="75" zoomScaleNormal="75" workbookViewId="0" topLeftCell="A14">
      <selection activeCell="O22" sqref="O22"/>
    </sheetView>
  </sheetViews>
  <sheetFormatPr defaultColWidth="9.00390625" defaultRowHeight="13.5"/>
  <cols>
    <col min="1" max="1" width="10.125" style="0" customWidth="1"/>
    <col min="2" max="2" width="16.625" style="0" customWidth="1"/>
    <col min="3" max="13" width="10.125" style="0" customWidth="1"/>
  </cols>
  <sheetData>
    <row r="1" ht="19.5" customHeight="1"/>
    <row r="2" spans="1:13" ht="19.5" customHeight="1" thickBot="1">
      <c r="A2" s="3"/>
      <c r="B2" s="3"/>
      <c r="C2" s="3"/>
      <c r="D2" s="3"/>
      <c r="E2" s="3"/>
      <c r="F2" s="3"/>
      <c r="G2" s="3"/>
      <c r="H2" s="3"/>
      <c r="I2" s="5"/>
      <c r="J2" s="5"/>
      <c r="K2" s="5"/>
      <c r="L2" s="5"/>
      <c r="M2" s="4" t="s">
        <v>75</v>
      </c>
    </row>
    <row r="3" spans="1:13" ht="19.5" customHeight="1">
      <c r="A3" s="6" t="s">
        <v>54</v>
      </c>
      <c r="B3" s="242"/>
      <c r="C3" s="687" t="s">
        <v>170</v>
      </c>
      <c r="D3" s="688"/>
      <c r="E3" s="673" t="s">
        <v>172</v>
      </c>
      <c r="F3" s="674"/>
      <c r="G3" s="8" t="s">
        <v>86</v>
      </c>
      <c r="H3" s="673" t="s">
        <v>170</v>
      </c>
      <c r="I3" s="669"/>
      <c r="J3" s="8" t="s">
        <v>67</v>
      </c>
      <c r="K3" s="673" t="s">
        <v>170</v>
      </c>
      <c r="L3" s="669"/>
      <c r="M3" s="8" t="s">
        <v>67</v>
      </c>
    </row>
    <row r="4" spans="1:13" ht="19.5" customHeight="1">
      <c r="A4" s="712" t="s">
        <v>18</v>
      </c>
      <c r="B4" s="713"/>
      <c r="C4" s="677" t="s">
        <v>80</v>
      </c>
      <c r="D4" s="678"/>
      <c r="E4" s="679" t="s">
        <v>83</v>
      </c>
      <c r="F4" s="680"/>
      <c r="G4" s="11" t="s">
        <v>88</v>
      </c>
      <c r="H4" s="679" t="s">
        <v>71</v>
      </c>
      <c r="I4" s="681"/>
      <c r="J4" s="11" t="s">
        <v>70</v>
      </c>
      <c r="K4" s="679" t="s">
        <v>73</v>
      </c>
      <c r="L4" s="681"/>
      <c r="M4" s="11" t="s">
        <v>72</v>
      </c>
    </row>
    <row r="5" spans="1:13" ht="19.5" customHeight="1" thickBot="1">
      <c r="A5" s="100"/>
      <c r="B5" s="243"/>
      <c r="C5" s="677" t="s">
        <v>82</v>
      </c>
      <c r="D5" s="683"/>
      <c r="E5" s="679" t="s">
        <v>66</v>
      </c>
      <c r="F5" s="684"/>
      <c r="G5" s="11" t="s">
        <v>24</v>
      </c>
      <c r="H5" s="682" t="s">
        <v>69</v>
      </c>
      <c r="I5" s="681"/>
      <c r="J5" s="11" t="s">
        <v>1</v>
      </c>
      <c r="K5" s="682" t="s">
        <v>74</v>
      </c>
      <c r="L5" s="681"/>
      <c r="M5" s="11" t="s">
        <v>1</v>
      </c>
    </row>
    <row r="6" spans="1:15" ht="19.5" customHeight="1" thickTop="1">
      <c r="A6" s="245" t="s">
        <v>90</v>
      </c>
      <c r="B6" s="233"/>
      <c r="C6" s="506">
        <v>24.849</v>
      </c>
      <c r="D6" s="551">
        <v>0.4224296205630355</v>
      </c>
      <c r="E6" s="246">
        <v>23.576</v>
      </c>
      <c r="F6" s="130">
        <v>0.39636852723604576</v>
      </c>
      <c r="G6" s="132">
        <v>1.053995588734306</v>
      </c>
      <c r="H6" s="246">
        <v>25.5</v>
      </c>
      <c r="I6" s="131">
        <v>0.4015748031496063</v>
      </c>
      <c r="J6" s="132">
        <v>1.0261982373536158</v>
      </c>
      <c r="K6" s="246">
        <v>25</v>
      </c>
      <c r="L6" s="131">
        <v>0.423728813559322</v>
      </c>
      <c r="M6" s="132">
        <v>0.99396</v>
      </c>
      <c r="O6">
        <v>10</v>
      </c>
    </row>
    <row r="7" spans="1:13" ht="19.5" customHeight="1" thickBot="1">
      <c r="A7" s="224" t="s">
        <v>110</v>
      </c>
      <c r="B7" s="248"/>
      <c r="C7" s="104">
        <v>33.975</v>
      </c>
      <c r="D7" s="105">
        <v>0.5775703794369645</v>
      </c>
      <c r="E7" s="106">
        <v>35.904</v>
      </c>
      <c r="F7" s="107">
        <v>0.6036314727639543</v>
      </c>
      <c r="G7" s="90">
        <v>0.946273395721925</v>
      </c>
      <c r="H7" s="106">
        <v>38</v>
      </c>
      <c r="I7" s="88">
        <v>0.5984251968503937</v>
      </c>
      <c r="J7" s="90">
        <v>1.1184694628403238</v>
      </c>
      <c r="K7" s="106">
        <v>34</v>
      </c>
      <c r="L7" s="88">
        <v>0.576271186440678</v>
      </c>
      <c r="M7" s="90">
        <v>0.9992647058823529</v>
      </c>
    </row>
    <row r="8" spans="1:13" ht="19.5" customHeight="1" thickTop="1">
      <c r="A8" s="91"/>
      <c r="B8" s="92" t="s">
        <v>111</v>
      </c>
      <c r="C8" s="18">
        <v>20.898</v>
      </c>
      <c r="D8" s="28">
        <v>0.35526315789473684</v>
      </c>
      <c r="E8" s="20">
        <v>23.421</v>
      </c>
      <c r="F8" s="93">
        <v>0.3937626092804304</v>
      </c>
      <c r="G8" s="80">
        <v>0.8922761624183425</v>
      </c>
      <c r="H8" s="20">
        <v>24.9</v>
      </c>
      <c r="I8" s="95">
        <v>0.3921259842519685</v>
      </c>
      <c r="J8" s="80">
        <v>1.1915015790984782</v>
      </c>
      <c r="K8" s="20">
        <v>21.21</v>
      </c>
      <c r="L8" s="95">
        <v>0.3594915254237288</v>
      </c>
      <c r="M8" s="80">
        <v>0.9852899575671852</v>
      </c>
    </row>
    <row r="9" spans="1:13" ht="19.5" customHeight="1">
      <c r="A9" s="97"/>
      <c r="B9" s="98" t="s">
        <v>112</v>
      </c>
      <c r="C9" s="18">
        <v>4.01</v>
      </c>
      <c r="D9" s="27">
        <v>0.06816945464436285</v>
      </c>
      <c r="E9" s="20">
        <v>3.6670000000000003</v>
      </c>
      <c r="F9" s="99">
        <v>0.06165097511768663</v>
      </c>
      <c r="G9" s="80">
        <v>1.0935369511862556</v>
      </c>
      <c r="H9" s="20">
        <v>4</v>
      </c>
      <c r="I9" s="95">
        <v>0.06299212598425197</v>
      </c>
      <c r="J9" s="80">
        <v>0.9975062344139651</v>
      </c>
      <c r="K9" s="20">
        <v>3.87</v>
      </c>
      <c r="L9" s="95">
        <v>0.06559322033898306</v>
      </c>
      <c r="M9" s="80">
        <v>1.0361757105943152</v>
      </c>
    </row>
    <row r="10" spans="1:13" ht="19.5" customHeight="1">
      <c r="A10" s="26"/>
      <c r="B10" s="98" t="s">
        <v>113</v>
      </c>
      <c r="C10" s="18">
        <v>8.753</v>
      </c>
      <c r="D10" s="27">
        <v>0.1487998096015232</v>
      </c>
      <c r="E10" s="20">
        <v>8.588</v>
      </c>
      <c r="F10" s="99">
        <v>0.14438466711499662</v>
      </c>
      <c r="G10" s="80">
        <v>1.0192128551467166</v>
      </c>
      <c r="H10" s="20">
        <v>9.1</v>
      </c>
      <c r="I10" s="95">
        <v>0.1433070866141732</v>
      </c>
      <c r="J10" s="80">
        <v>1.0396435507825887</v>
      </c>
      <c r="K10" s="20">
        <v>8.74</v>
      </c>
      <c r="L10" s="95">
        <v>0.14813559322033898</v>
      </c>
      <c r="M10" s="80">
        <v>1.001487414187643</v>
      </c>
    </row>
    <row r="11" spans="1:13" ht="19.5" customHeight="1">
      <c r="A11" s="100"/>
      <c r="B11" s="101" t="s">
        <v>114</v>
      </c>
      <c r="C11" s="18"/>
      <c r="D11" s="27">
        <v>0</v>
      </c>
      <c r="E11" s="20"/>
      <c r="F11" s="99">
        <v>0</v>
      </c>
      <c r="G11" s="305" t="s">
        <v>15</v>
      </c>
      <c r="H11" s="20">
        <v>0</v>
      </c>
      <c r="I11" s="95">
        <v>0</v>
      </c>
      <c r="J11" s="305" t="s">
        <v>15</v>
      </c>
      <c r="K11" s="20">
        <v>0</v>
      </c>
      <c r="L11" s="95">
        <v>0</v>
      </c>
      <c r="M11" s="305" t="s">
        <v>15</v>
      </c>
    </row>
    <row r="12" spans="1:13" ht="19.5" customHeight="1" thickBot="1">
      <c r="A12" s="102"/>
      <c r="B12" s="103" t="s">
        <v>115</v>
      </c>
      <c r="C12" s="104">
        <v>0.314</v>
      </c>
      <c r="D12" s="105">
        <v>0.005337957296341629</v>
      </c>
      <c r="E12" s="106">
        <v>0.22799999999999998</v>
      </c>
      <c r="F12" s="107">
        <v>0.0038332212508406186</v>
      </c>
      <c r="G12" s="90">
        <v>1.3771929824561404</v>
      </c>
      <c r="H12" s="106">
        <v>0</v>
      </c>
      <c r="I12" s="88">
        <v>0</v>
      </c>
      <c r="J12" s="108" t="s">
        <v>15</v>
      </c>
      <c r="K12" s="106">
        <v>0.18</v>
      </c>
      <c r="L12" s="88">
        <v>0.0030508474576271187</v>
      </c>
      <c r="M12" s="90">
        <v>1.7444444444444445</v>
      </c>
    </row>
    <row r="13" spans="1:13" ht="19.5" customHeight="1" thickBot="1" thickTop="1">
      <c r="A13" s="110" t="s">
        <v>116</v>
      </c>
      <c r="B13" s="111"/>
      <c r="C13" s="112">
        <v>58.824</v>
      </c>
      <c r="D13" s="113">
        <v>1</v>
      </c>
      <c r="E13" s="114">
        <v>59.48</v>
      </c>
      <c r="F13" s="115">
        <v>1</v>
      </c>
      <c r="G13" s="118">
        <v>0.9889710827168796</v>
      </c>
      <c r="H13" s="114">
        <v>63.5</v>
      </c>
      <c r="I13" s="117">
        <v>1</v>
      </c>
      <c r="J13" s="118">
        <v>0.9262992125984253</v>
      </c>
      <c r="K13" s="114">
        <v>59</v>
      </c>
      <c r="L13" s="117">
        <v>1</v>
      </c>
      <c r="M13" s="118">
        <v>0.9970169491525424</v>
      </c>
    </row>
    <row r="14" spans="1:13" ht="19.5" customHeight="1" thickBot="1">
      <c r="A14" s="249"/>
      <c r="B14" s="250"/>
      <c r="C14" s="251"/>
      <c r="D14" s="252"/>
      <c r="E14" s="124"/>
      <c r="F14" s="253"/>
      <c r="G14" s="254"/>
      <c r="H14" s="124"/>
      <c r="I14" s="253"/>
      <c r="J14" s="254"/>
      <c r="K14" s="124"/>
      <c r="L14" s="253"/>
      <c r="M14" s="4"/>
    </row>
    <row r="15" spans="1:13" ht="19.5" customHeight="1">
      <c r="A15" s="6" t="s">
        <v>208</v>
      </c>
      <c r="B15" s="242"/>
      <c r="C15" s="687" t="s">
        <v>170</v>
      </c>
      <c r="D15" s="688"/>
      <c r="E15" s="673" t="s">
        <v>172</v>
      </c>
      <c r="F15" s="674"/>
      <c r="G15" s="8" t="s">
        <v>86</v>
      </c>
      <c r="H15" s="714" t="s">
        <v>182</v>
      </c>
      <c r="I15" s="715"/>
      <c r="J15" s="715"/>
      <c r="K15" s="715"/>
      <c r="L15" s="715"/>
      <c r="M15" s="716"/>
    </row>
    <row r="16" spans="1:13" ht="19.5" customHeight="1">
      <c r="A16" s="712" t="s">
        <v>19</v>
      </c>
      <c r="B16" s="713"/>
      <c r="C16" s="677" t="s">
        <v>80</v>
      </c>
      <c r="D16" s="678"/>
      <c r="E16" s="679" t="s">
        <v>83</v>
      </c>
      <c r="F16" s="680"/>
      <c r="G16" s="11" t="s">
        <v>88</v>
      </c>
      <c r="H16" s="717"/>
      <c r="I16" s="718"/>
      <c r="J16" s="718"/>
      <c r="K16" s="718"/>
      <c r="L16" s="718"/>
      <c r="M16" s="719"/>
    </row>
    <row r="17" spans="1:13" ht="19.5" customHeight="1" thickBot="1">
      <c r="A17" s="244"/>
      <c r="B17" s="231"/>
      <c r="C17" s="677" t="s">
        <v>82</v>
      </c>
      <c r="D17" s="683"/>
      <c r="E17" s="679" t="s">
        <v>66</v>
      </c>
      <c r="F17" s="684"/>
      <c r="G17" s="11" t="s">
        <v>24</v>
      </c>
      <c r="H17" s="720"/>
      <c r="I17" s="721"/>
      <c r="J17" s="721"/>
      <c r="K17" s="721"/>
      <c r="L17" s="721"/>
      <c r="M17" s="722"/>
    </row>
    <row r="18" spans="1:13" ht="19.5" customHeight="1" thickTop="1">
      <c r="A18" s="26" t="s">
        <v>142</v>
      </c>
      <c r="B18" s="98"/>
      <c r="C18" s="710" t="s">
        <v>39</v>
      </c>
      <c r="D18" s="739"/>
      <c r="E18" s="704" t="s">
        <v>41</v>
      </c>
      <c r="F18" s="728"/>
      <c r="G18" s="638">
        <v>-0.06</v>
      </c>
      <c r="H18" s="327" t="s">
        <v>167</v>
      </c>
      <c r="I18" s="328"/>
      <c r="J18" s="328"/>
      <c r="K18" s="328"/>
      <c r="L18" s="328"/>
      <c r="M18" s="329"/>
    </row>
    <row r="19" spans="1:13" ht="19.5" customHeight="1">
      <c r="A19" s="594" t="s">
        <v>143</v>
      </c>
      <c r="B19" s="280"/>
      <c r="C19" s="723" t="s">
        <v>37</v>
      </c>
      <c r="D19" s="729"/>
      <c r="E19" s="706" t="s">
        <v>41</v>
      </c>
      <c r="F19" s="730"/>
      <c r="G19" s="641">
        <v>0.01</v>
      </c>
      <c r="H19" s="66" t="s">
        <v>152</v>
      </c>
      <c r="I19" s="255"/>
      <c r="J19" s="255"/>
      <c r="K19" s="255"/>
      <c r="L19" s="255"/>
      <c r="M19" s="256"/>
    </row>
    <row r="20" spans="1:13" ht="19.5" customHeight="1">
      <c r="A20" s="598" t="s">
        <v>154</v>
      </c>
      <c r="B20" s="98"/>
      <c r="C20" s="723" t="s">
        <v>38</v>
      </c>
      <c r="D20" s="729"/>
      <c r="E20" s="706" t="s">
        <v>42</v>
      </c>
      <c r="F20" s="730"/>
      <c r="G20" s="642">
        <v>-0.02</v>
      </c>
      <c r="H20" s="596" t="s">
        <v>153</v>
      </c>
      <c r="I20" s="255"/>
      <c r="J20" s="255"/>
      <c r="K20" s="255"/>
      <c r="L20" s="255"/>
      <c r="M20" s="256"/>
    </row>
    <row r="21" spans="1:13" ht="19.5" customHeight="1" thickBot="1">
      <c r="A21" s="595" t="s">
        <v>144</v>
      </c>
      <c r="B21" s="281"/>
      <c r="C21" s="737" t="s">
        <v>40</v>
      </c>
      <c r="D21" s="738"/>
      <c r="E21" s="708" t="s">
        <v>31</v>
      </c>
      <c r="F21" s="734"/>
      <c r="G21" s="643">
        <v>0.07</v>
      </c>
      <c r="H21" s="524" t="s">
        <v>155</v>
      </c>
      <c r="I21" s="330"/>
      <c r="J21" s="330"/>
      <c r="K21" s="330"/>
      <c r="L21" s="330"/>
      <c r="M21" s="331"/>
    </row>
    <row r="22" spans="1:13" ht="19.5" customHeight="1" thickBot="1">
      <c r="A22" s="258"/>
      <c r="B22" s="258"/>
      <c r="C22" s="3"/>
      <c r="D22" s="3"/>
      <c r="E22" s="259"/>
      <c r="F22" s="3"/>
      <c r="G22" s="260"/>
      <c r="H22" s="3"/>
      <c r="I22" s="3"/>
      <c r="J22" s="3"/>
      <c r="K22" s="3"/>
      <c r="L22" s="3"/>
      <c r="M22" s="4" t="s">
        <v>75</v>
      </c>
    </row>
    <row r="23" spans="1:13" ht="19.5" customHeight="1">
      <c r="A23" s="6"/>
      <c r="B23" s="261"/>
      <c r="C23" s="687" t="s">
        <v>170</v>
      </c>
      <c r="D23" s="688"/>
      <c r="E23" s="673" t="s">
        <v>172</v>
      </c>
      <c r="F23" s="674"/>
      <c r="G23" s="8" t="s">
        <v>86</v>
      </c>
      <c r="H23" s="673" t="s">
        <v>170</v>
      </c>
      <c r="I23" s="669"/>
      <c r="J23" s="8" t="s">
        <v>67</v>
      </c>
      <c r="K23" s="673" t="s">
        <v>170</v>
      </c>
      <c r="L23" s="669"/>
      <c r="M23" s="8" t="s">
        <v>67</v>
      </c>
    </row>
    <row r="24" spans="1:13" ht="19.5" customHeight="1">
      <c r="A24" s="712" t="s">
        <v>18</v>
      </c>
      <c r="B24" s="713"/>
      <c r="C24" s="677" t="s">
        <v>80</v>
      </c>
      <c r="D24" s="678"/>
      <c r="E24" s="679" t="s">
        <v>83</v>
      </c>
      <c r="F24" s="680"/>
      <c r="G24" s="11" t="s">
        <v>88</v>
      </c>
      <c r="H24" s="679" t="s">
        <v>71</v>
      </c>
      <c r="I24" s="681"/>
      <c r="J24" s="11" t="s">
        <v>70</v>
      </c>
      <c r="K24" s="679" t="s">
        <v>73</v>
      </c>
      <c r="L24" s="681"/>
      <c r="M24" s="11" t="s">
        <v>72</v>
      </c>
    </row>
    <row r="25" spans="1:13" ht="19.5" customHeight="1" thickBot="1">
      <c r="A25" s="100"/>
      <c r="B25" s="243"/>
      <c r="C25" s="677" t="s">
        <v>82</v>
      </c>
      <c r="D25" s="683"/>
      <c r="E25" s="679" t="s">
        <v>66</v>
      </c>
      <c r="F25" s="684"/>
      <c r="G25" s="11" t="s">
        <v>24</v>
      </c>
      <c r="H25" s="682" t="s">
        <v>69</v>
      </c>
      <c r="I25" s="681"/>
      <c r="J25" s="11" t="s">
        <v>1</v>
      </c>
      <c r="K25" s="682" t="s">
        <v>74</v>
      </c>
      <c r="L25" s="681"/>
      <c r="M25" s="11" t="s">
        <v>1</v>
      </c>
    </row>
    <row r="26" spans="1:15" ht="19.5" customHeight="1" thickBot="1" thickTop="1">
      <c r="A26" s="563" t="s">
        <v>175</v>
      </c>
      <c r="B26" s="564"/>
      <c r="C26" s="585">
        <v>5.2</v>
      </c>
      <c r="D26" s="493">
        <v>0.08839929280565756</v>
      </c>
      <c r="E26" s="575">
        <v>4</v>
      </c>
      <c r="F26" s="282" t="s">
        <v>25</v>
      </c>
      <c r="G26" s="566">
        <v>1.3</v>
      </c>
      <c r="H26" s="588">
        <v>4.6</v>
      </c>
      <c r="I26" s="264">
        <v>0.07244094488188976</v>
      </c>
      <c r="J26" s="568">
        <v>1.1304347826086958</v>
      </c>
      <c r="K26" s="587">
        <v>5.3</v>
      </c>
      <c r="L26" s="264">
        <v>0.08983050847457627</v>
      </c>
      <c r="M26" s="568">
        <v>0.9811320754716982</v>
      </c>
      <c r="O26">
        <v>10</v>
      </c>
    </row>
    <row r="27" spans="1:13" ht="19.5" customHeight="1" thickBot="1">
      <c r="A27" s="266" t="s">
        <v>103</v>
      </c>
      <c r="B27" s="267"/>
      <c r="C27" s="483">
        <v>1.001</v>
      </c>
      <c r="D27" s="494">
        <v>0.017016863865089077</v>
      </c>
      <c r="E27" s="492">
        <v>4.2509999999999994</v>
      </c>
      <c r="F27" s="268">
        <v>0.0714694014794889</v>
      </c>
      <c r="G27" s="277">
        <v>0.23647400611620795</v>
      </c>
      <c r="H27" s="274">
        <v>5.5</v>
      </c>
      <c r="I27" s="268">
        <v>0.08661417322834646</v>
      </c>
      <c r="J27" s="486">
        <v>0.18199999999999997</v>
      </c>
      <c r="K27" s="276">
        <v>1.2</v>
      </c>
      <c r="L27" s="268">
        <v>0.020338983050847456</v>
      </c>
      <c r="M27" s="486">
        <v>0.8341666666666666</v>
      </c>
    </row>
    <row r="28" spans="1:13" ht="19.5" customHeight="1" thickBot="1">
      <c r="A28" s="110" t="s">
        <v>136</v>
      </c>
      <c r="B28" s="111"/>
      <c r="C28" s="483">
        <v>9</v>
      </c>
      <c r="D28" s="490">
        <v>0.15299877600979192</v>
      </c>
      <c r="E28" s="274">
        <v>6.2</v>
      </c>
      <c r="F28" s="268">
        <v>0.10423671822461332</v>
      </c>
      <c r="G28" s="277">
        <v>1.442</v>
      </c>
      <c r="H28" s="274">
        <v>8</v>
      </c>
      <c r="I28" s="268">
        <v>0.12598425196850394</v>
      </c>
      <c r="J28" s="277">
        <v>1.125</v>
      </c>
      <c r="K28" s="276">
        <v>8</v>
      </c>
      <c r="L28" s="268">
        <v>0.13559322033898305</v>
      </c>
      <c r="M28" s="277">
        <v>1.125</v>
      </c>
    </row>
    <row r="29" ht="19.5" customHeight="1"/>
    <row r="30" ht="19.5" customHeight="1"/>
  </sheetData>
  <mergeCells count="42">
    <mergeCell ref="H25:I25"/>
    <mergeCell ref="K25:L25"/>
    <mergeCell ref="H23:I23"/>
    <mergeCell ref="K23:L23"/>
    <mergeCell ref="K24:L24"/>
    <mergeCell ref="A24:B24"/>
    <mergeCell ref="C24:D24"/>
    <mergeCell ref="E24:F24"/>
    <mergeCell ref="H15:M17"/>
    <mergeCell ref="H24:I24"/>
    <mergeCell ref="A16:B16"/>
    <mergeCell ref="C16:D16"/>
    <mergeCell ref="E16:F16"/>
    <mergeCell ref="C17:D17"/>
    <mergeCell ref="E17:F17"/>
    <mergeCell ref="H5:I5"/>
    <mergeCell ref="K5:L5"/>
    <mergeCell ref="C15:D15"/>
    <mergeCell ref="E15:F15"/>
    <mergeCell ref="C5:D5"/>
    <mergeCell ref="E5:F5"/>
    <mergeCell ref="H3:I3"/>
    <mergeCell ref="K3:L3"/>
    <mergeCell ref="A4:B4"/>
    <mergeCell ref="C4:D4"/>
    <mergeCell ref="E4:F4"/>
    <mergeCell ref="H4:I4"/>
    <mergeCell ref="K4:L4"/>
    <mergeCell ref="C20:D20"/>
    <mergeCell ref="E20:F20"/>
    <mergeCell ref="C3:D3"/>
    <mergeCell ref="E3:F3"/>
    <mergeCell ref="C18:D18"/>
    <mergeCell ref="E18:F18"/>
    <mergeCell ref="C19:D19"/>
    <mergeCell ref="E19:F19"/>
    <mergeCell ref="C25:D25"/>
    <mergeCell ref="E25:F25"/>
    <mergeCell ref="C21:D21"/>
    <mergeCell ref="E21:F21"/>
    <mergeCell ref="C23:D23"/>
    <mergeCell ref="E23:F23"/>
  </mergeCells>
  <printOptions/>
  <pageMargins left="0.75" right="0.75" top="0.38" bottom="0.4" header="0.28" footer="0.28"/>
  <pageSetup fitToHeight="1" fitToWidth="1" horizontalDpi="600" verticalDpi="600" orientation="landscape" paperSize="9" scale="95" r:id="rId1"/>
  <headerFooter alignWithMargins="0">
    <oddFooter xml:space="preserve">&amp;C&amp;P / &amp;N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O28"/>
  <sheetViews>
    <sheetView zoomScale="75" zoomScaleNormal="75" workbookViewId="0" topLeftCell="A3">
      <selection activeCell="E3" sqref="E3:F3"/>
    </sheetView>
  </sheetViews>
  <sheetFormatPr defaultColWidth="9.00390625" defaultRowHeight="13.5"/>
  <cols>
    <col min="1" max="13" width="10.375" style="0" customWidth="1"/>
  </cols>
  <sheetData>
    <row r="1" ht="19.5" customHeight="1"/>
    <row r="2" spans="1:13" ht="19.5" customHeight="1" thickBot="1">
      <c r="A2" s="3"/>
      <c r="B2" s="3"/>
      <c r="C2" s="3"/>
      <c r="D2" s="3"/>
      <c r="E2" s="3"/>
      <c r="F2" s="3"/>
      <c r="G2" s="3"/>
      <c r="H2" s="3"/>
      <c r="I2" s="5"/>
      <c r="J2" s="5"/>
      <c r="K2" s="5"/>
      <c r="L2" s="5"/>
      <c r="M2" s="4" t="s">
        <v>75</v>
      </c>
    </row>
    <row r="3" spans="1:13" ht="19.5" customHeight="1">
      <c r="A3" s="6" t="s">
        <v>54</v>
      </c>
      <c r="B3" s="242"/>
      <c r="C3" s="687" t="s">
        <v>170</v>
      </c>
      <c r="D3" s="688"/>
      <c r="E3" s="673" t="s">
        <v>172</v>
      </c>
      <c r="F3" s="674"/>
      <c r="G3" s="8" t="s">
        <v>86</v>
      </c>
      <c r="H3" s="673" t="s">
        <v>170</v>
      </c>
      <c r="I3" s="669"/>
      <c r="J3" s="8" t="s">
        <v>67</v>
      </c>
      <c r="K3" s="673" t="s">
        <v>170</v>
      </c>
      <c r="L3" s="669"/>
      <c r="M3" s="8" t="s">
        <v>67</v>
      </c>
    </row>
    <row r="4" spans="1:13" ht="19.5" customHeight="1">
      <c r="A4" s="712" t="s">
        <v>20</v>
      </c>
      <c r="B4" s="713"/>
      <c r="C4" s="677" t="s">
        <v>80</v>
      </c>
      <c r="D4" s="678"/>
      <c r="E4" s="679" t="s">
        <v>83</v>
      </c>
      <c r="F4" s="680"/>
      <c r="G4" s="11" t="s">
        <v>88</v>
      </c>
      <c r="H4" s="679" t="s">
        <v>71</v>
      </c>
      <c r="I4" s="681"/>
      <c r="J4" s="11" t="s">
        <v>70</v>
      </c>
      <c r="K4" s="679" t="s">
        <v>73</v>
      </c>
      <c r="L4" s="681"/>
      <c r="M4" s="11" t="s">
        <v>72</v>
      </c>
    </row>
    <row r="5" spans="1:13" ht="19.5" customHeight="1" thickBot="1">
      <c r="A5" s="100"/>
      <c r="B5" s="243"/>
      <c r="C5" s="677" t="s">
        <v>82</v>
      </c>
      <c r="D5" s="683"/>
      <c r="E5" s="679" t="s">
        <v>66</v>
      </c>
      <c r="F5" s="684"/>
      <c r="G5" s="11" t="s">
        <v>24</v>
      </c>
      <c r="H5" s="682" t="s">
        <v>69</v>
      </c>
      <c r="I5" s="681"/>
      <c r="J5" s="11" t="s">
        <v>1</v>
      </c>
      <c r="K5" s="682" t="s">
        <v>74</v>
      </c>
      <c r="L5" s="681"/>
      <c r="M5" s="11" t="s">
        <v>1</v>
      </c>
    </row>
    <row r="6" spans="1:15" ht="19.5" customHeight="1" thickTop="1">
      <c r="A6" s="245" t="s">
        <v>90</v>
      </c>
      <c r="B6" s="233"/>
      <c r="C6" s="506">
        <v>126.407</v>
      </c>
      <c r="D6" s="551">
        <v>0.929483738611881</v>
      </c>
      <c r="E6" s="246">
        <v>104.758</v>
      </c>
      <c r="F6" s="130">
        <v>0.8980386105681857</v>
      </c>
      <c r="G6" s="132">
        <v>1.206657248133794</v>
      </c>
      <c r="H6" s="246">
        <v>113</v>
      </c>
      <c r="I6" s="130">
        <v>0.904</v>
      </c>
      <c r="J6" s="132">
        <v>1.118646017699115</v>
      </c>
      <c r="K6" s="247">
        <v>127.5</v>
      </c>
      <c r="L6" s="130">
        <v>0.9272727272727272</v>
      </c>
      <c r="M6" s="132">
        <v>0.9914274509803921</v>
      </c>
      <c r="O6">
        <v>10</v>
      </c>
    </row>
    <row r="7" spans="1:13" ht="19.5" customHeight="1" thickBot="1">
      <c r="A7" s="224" t="s">
        <v>110</v>
      </c>
      <c r="B7" s="248"/>
      <c r="C7" s="104">
        <v>9.589</v>
      </c>
      <c r="D7" s="105">
        <v>0.07050890828474157</v>
      </c>
      <c r="E7" s="106">
        <v>11.893</v>
      </c>
      <c r="F7" s="107">
        <v>0.10195281692555636</v>
      </c>
      <c r="G7" s="90">
        <v>0.8062725973261582</v>
      </c>
      <c r="H7" s="106">
        <v>12</v>
      </c>
      <c r="I7" s="107">
        <v>0.096</v>
      </c>
      <c r="J7" s="90">
        <v>0.7990833333333334</v>
      </c>
      <c r="K7" s="109">
        <v>10</v>
      </c>
      <c r="L7" s="107">
        <v>0.07272727272727272</v>
      </c>
      <c r="M7" s="90">
        <v>0.9589000000000001</v>
      </c>
    </row>
    <row r="8" spans="1:13" ht="19.5" customHeight="1" thickTop="1">
      <c r="A8" s="91"/>
      <c r="B8" s="92" t="s">
        <v>111</v>
      </c>
      <c r="C8" s="18">
        <v>0.22400000000000003</v>
      </c>
      <c r="D8" s="28">
        <v>0.0016470951565108055</v>
      </c>
      <c r="E8" s="20">
        <v>0.272</v>
      </c>
      <c r="F8" s="93">
        <v>0.002331721702156843</v>
      </c>
      <c r="G8" s="80">
        <v>0.823529411764706</v>
      </c>
      <c r="H8" s="20">
        <v>0.7</v>
      </c>
      <c r="I8" s="93">
        <v>0.0056</v>
      </c>
      <c r="J8" s="80">
        <v>0.32</v>
      </c>
      <c r="K8" s="96">
        <v>0.19</v>
      </c>
      <c r="L8" s="93">
        <v>0.0013818181818181818</v>
      </c>
      <c r="M8" s="80">
        <v>1.1789473684210527</v>
      </c>
    </row>
    <row r="9" spans="1:13" ht="19.5" customHeight="1">
      <c r="A9" s="97"/>
      <c r="B9" s="98" t="s">
        <v>112</v>
      </c>
      <c r="C9" s="18">
        <v>0.942</v>
      </c>
      <c r="D9" s="27">
        <v>0.006926623381398118</v>
      </c>
      <c r="E9" s="20">
        <v>0</v>
      </c>
      <c r="F9" s="99">
        <v>0</v>
      </c>
      <c r="G9" s="305" t="s">
        <v>212</v>
      </c>
      <c r="H9" s="20">
        <v>1.1</v>
      </c>
      <c r="I9" s="93">
        <v>0.0088</v>
      </c>
      <c r="J9" s="80">
        <v>0.8563636363636362</v>
      </c>
      <c r="K9" s="96">
        <v>1.05</v>
      </c>
      <c r="L9" s="93">
        <v>0.0076363636363636364</v>
      </c>
      <c r="M9" s="80">
        <v>0.897142857142857</v>
      </c>
    </row>
    <row r="10" spans="1:13" ht="19.5" customHeight="1">
      <c r="A10" s="26"/>
      <c r="B10" s="98" t="s">
        <v>113</v>
      </c>
      <c r="C10" s="18">
        <v>0.043</v>
      </c>
      <c r="D10" s="27">
        <v>0.00031618344522305633</v>
      </c>
      <c r="E10" s="20">
        <v>0.096</v>
      </c>
      <c r="F10" s="99">
        <v>0.0008229606007612386</v>
      </c>
      <c r="G10" s="80">
        <v>0.44791666666666663</v>
      </c>
      <c r="H10" s="20">
        <v>0</v>
      </c>
      <c r="I10" s="93">
        <v>0</v>
      </c>
      <c r="J10" s="305" t="s">
        <v>212</v>
      </c>
      <c r="K10" s="96">
        <v>0.04</v>
      </c>
      <c r="L10" s="93">
        <v>0.0002909090909090909</v>
      </c>
      <c r="M10" s="80">
        <v>1.075</v>
      </c>
    </row>
    <row r="11" spans="1:13" ht="19.5" customHeight="1">
      <c r="A11" s="100"/>
      <c r="B11" s="101" t="s">
        <v>114</v>
      </c>
      <c r="C11" s="18">
        <v>0.358</v>
      </c>
      <c r="D11" s="27">
        <v>0.002632411009066376</v>
      </c>
      <c r="E11" s="20">
        <v>0.288</v>
      </c>
      <c r="F11" s="99">
        <v>0.0024688818022837156</v>
      </c>
      <c r="G11" s="80">
        <v>1.2430555555555556</v>
      </c>
      <c r="H11" s="20">
        <v>0.5</v>
      </c>
      <c r="I11" s="93">
        <v>0.004</v>
      </c>
      <c r="J11" s="80">
        <v>0.716</v>
      </c>
      <c r="K11" s="96">
        <v>0.35</v>
      </c>
      <c r="L11" s="93">
        <v>0.002545454545454545</v>
      </c>
      <c r="M11" s="80">
        <v>1.022857142857143</v>
      </c>
    </row>
    <row r="12" spans="1:13" ht="19.5" customHeight="1" thickBot="1">
      <c r="A12" s="102"/>
      <c r="B12" s="103" t="s">
        <v>115</v>
      </c>
      <c r="C12" s="104">
        <v>8.022</v>
      </c>
      <c r="D12" s="105">
        <v>0.058986595292543215</v>
      </c>
      <c r="E12" s="106">
        <v>11.237</v>
      </c>
      <c r="F12" s="107">
        <v>0.09632925282035455</v>
      </c>
      <c r="G12" s="90">
        <v>0.7138916080804485</v>
      </c>
      <c r="H12" s="106">
        <v>9.7</v>
      </c>
      <c r="I12" s="107">
        <v>0.07759999999999999</v>
      </c>
      <c r="J12" s="90">
        <v>0.8270103092783506</v>
      </c>
      <c r="K12" s="109">
        <v>8.37</v>
      </c>
      <c r="L12" s="107">
        <v>0.06087272727272728</v>
      </c>
      <c r="M12" s="90">
        <v>0.9584229390681003</v>
      </c>
    </row>
    <row r="13" spans="1:13" ht="19.5" customHeight="1" thickBot="1" thickTop="1">
      <c r="A13" s="110" t="s">
        <v>116</v>
      </c>
      <c r="B13" s="111"/>
      <c r="C13" s="112">
        <v>135.997</v>
      </c>
      <c r="D13" s="113">
        <v>1</v>
      </c>
      <c r="E13" s="114">
        <v>116.652</v>
      </c>
      <c r="F13" s="115">
        <v>1</v>
      </c>
      <c r="G13" s="118">
        <v>1.1658351335596475</v>
      </c>
      <c r="H13" s="114">
        <v>125</v>
      </c>
      <c r="I13" s="115">
        <v>1</v>
      </c>
      <c r="J13" s="118">
        <v>1.08792</v>
      </c>
      <c r="K13" s="119">
        <v>137.5</v>
      </c>
      <c r="L13" s="115">
        <v>1</v>
      </c>
      <c r="M13" s="118">
        <v>0.9890181818181817</v>
      </c>
    </row>
    <row r="14" spans="1:13" ht="19.5" customHeight="1" thickBot="1">
      <c r="A14" s="249"/>
      <c r="B14" s="250"/>
      <c r="C14" s="251"/>
      <c r="D14" s="252"/>
      <c r="E14" s="124"/>
      <c r="F14" s="253"/>
      <c r="G14" s="254"/>
      <c r="H14" s="124"/>
      <c r="I14" s="253"/>
      <c r="J14" s="254"/>
      <c r="K14" s="124"/>
      <c r="L14" s="253"/>
      <c r="M14" s="4"/>
    </row>
    <row r="15" spans="1:13" ht="19.5" customHeight="1">
      <c r="A15" s="6" t="s">
        <v>208</v>
      </c>
      <c r="B15" s="242"/>
      <c r="C15" s="687" t="s">
        <v>170</v>
      </c>
      <c r="D15" s="688"/>
      <c r="E15" s="673" t="s">
        <v>172</v>
      </c>
      <c r="F15" s="674"/>
      <c r="G15" s="8" t="s">
        <v>86</v>
      </c>
      <c r="H15" s="714" t="s">
        <v>182</v>
      </c>
      <c r="I15" s="715"/>
      <c r="J15" s="715"/>
      <c r="K15" s="715"/>
      <c r="L15" s="715"/>
      <c r="M15" s="716"/>
    </row>
    <row r="16" spans="1:13" ht="19.5" customHeight="1">
      <c r="A16" s="712" t="s">
        <v>21</v>
      </c>
      <c r="B16" s="713"/>
      <c r="C16" s="677" t="s">
        <v>80</v>
      </c>
      <c r="D16" s="678"/>
      <c r="E16" s="679" t="s">
        <v>83</v>
      </c>
      <c r="F16" s="680"/>
      <c r="G16" s="11" t="s">
        <v>88</v>
      </c>
      <c r="H16" s="717"/>
      <c r="I16" s="718"/>
      <c r="J16" s="718"/>
      <c r="K16" s="718"/>
      <c r="L16" s="718"/>
      <c r="M16" s="719"/>
    </row>
    <row r="17" spans="1:13" ht="19.5" customHeight="1" thickBot="1">
      <c r="A17" s="244"/>
      <c r="B17" s="231"/>
      <c r="C17" s="677" t="s">
        <v>82</v>
      </c>
      <c r="D17" s="683"/>
      <c r="E17" s="679" t="s">
        <v>66</v>
      </c>
      <c r="F17" s="684"/>
      <c r="G17" s="11" t="s">
        <v>24</v>
      </c>
      <c r="H17" s="720"/>
      <c r="I17" s="721"/>
      <c r="J17" s="721"/>
      <c r="K17" s="721"/>
      <c r="L17" s="721"/>
      <c r="M17" s="722"/>
    </row>
    <row r="18" spans="1:13" ht="19.5" customHeight="1" thickTop="1">
      <c r="A18" s="26" t="s">
        <v>164</v>
      </c>
      <c r="B18" s="98"/>
      <c r="C18" s="710" t="s">
        <v>35</v>
      </c>
      <c r="D18" s="727"/>
      <c r="E18" s="704" t="s">
        <v>43</v>
      </c>
      <c r="F18" s="728"/>
      <c r="G18" s="638">
        <v>0.04</v>
      </c>
      <c r="H18" s="327" t="s">
        <v>195</v>
      </c>
      <c r="I18" s="328"/>
      <c r="J18" s="328"/>
      <c r="K18" s="328"/>
      <c r="L18" s="328"/>
      <c r="M18" s="329"/>
    </row>
    <row r="19" spans="1:13" ht="19.5" customHeight="1">
      <c r="A19" s="26" t="s">
        <v>165</v>
      </c>
      <c r="B19" s="98"/>
      <c r="C19" s="723" t="s">
        <v>47</v>
      </c>
      <c r="D19" s="732"/>
      <c r="E19" s="706" t="s">
        <v>44</v>
      </c>
      <c r="F19" s="742"/>
      <c r="G19" s="641">
        <v>-0.03</v>
      </c>
      <c r="H19" s="66" t="s">
        <v>145</v>
      </c>
      <c r="I19" s="255"/>
      <c r="J19" s="255"/>
      <c r="K19" s="255"/>
      <c r="L19" s="255"/>
      <c r="M19" s="256"/>
    </row>
    <row r="20" spans="1:13" ht="19.5" customHeight="1">
      <c r="A20" s="9" t="s">
        <v>166</v>
      </c>
      <c r="B20" s="101"/>
      <c r="C20" s="740" t="s">
        <v>29</v>
      </c>
      <c r="D20" s="741"/>
      <c r="E20" s="706" t="s">
        <v>45</v>
      </c>
      <c r="F20" s="730"/>
      <c r="G20" s="641">
        <v>0.01</v>
      </c>
      <c r="H20" s="66" t="s">
        <v>146</v>
      </c>
      <c r="I20" s="255"/>
      <c r="J20" s="255"/>
      <c r="K20" s="255"/>
      <c r="L20" s="255"/>
      <c r="M20" s="256"/>
    </row>
    <row r="21" spans="1:13" ht="19.5" customHeight="1" thickBot="1">
      <c r="A21" s="591" t="s">
        <v>144</v>
      </c>
      <c r="B21" s="257"/>
      <c r="C21" s="725" t="s">
        <v>48</v>
      </c>
      <c r="D21" s="733"/>
      <c r="E21" s="708" t="s">
        <v>46</v>
      </c>
      <c r="F21" s="734"/>
      <c r="G21" s="643">
        <v>-0.01</v>
      </c>
      <c r="H21" s="322" t="s">
        <v>147</v>
      </c>
      <c r="I21" s="323"/>
      <c r="J21" s="323"/>
      <c r="K21" s="323"/>
      <c r="L21" s="323"/>
      <c r="M21" s="324"/>
    </row>
    <row r="22" spans="1:13" ht="19.5" customHeight="1" thickBot="1">
      <c r="A22" s="258"/>
      <c r="B22" s="258"/>
      <c r="C22" s="3"/>
      <c r="D22" s="3"/>
      <c r="E22" s="259"/>
      <c r="F22" s="3"/>
      <c r="G22" s="260"/>
      <c r="H22" s="3"/>
      <c r="I22" s="3"/>
      <c r="J22" s="3"/>
      <c r="K22" s="3"/>
      <c r="L22" s="3"/>
      <c r="M22" s="4" t="s">
        <v>75</v>
      </c>
    </row>
    <row r="23" spans="1:13" ht="19.5" customHeight="1">
      <c r="A23" s="6"/>
      <c r="B23" s="261"/>
      <c r="C23" s="687" t="s">
        <v>170</v>
      </c>
      <c r="D23" s="688"/>
      <c r="E23" s="673" t="s">
        <v>172</v>
      </c>
      <c r="F23" s="674"/>
      <c r="G23" s="8" t="s">
        <v>86</v>
      </c>
      <c r="H23" s="673" t="s">
        <v>170</v>
      </c>
      <c r="I23" s="669"/>
      <c r="J23" s="8" t="s">
        <v>67</v>
      </c>
      <c r="K23" s="673" t="s">
        <v>170</v>
      </c>
      <c r="L23" s="669"/>
      <c r="M23" s="8" t="s">
        <v>67</v>
      </c>
    </row>
    <row r="24" spans="1:13" ht="19.5" customHeight="1">
      <c r="A24" s="712" t="s">
        <v>20</v>
      </c>
      <c r="B24" s="713"/>
      <c r="C24" s="677" t="s">
        <v>80</v>
      </c>
      <c r="D24" s="678"/>
      <c r="E24" s="679" t="s">
        <v>83</v>
      </c>
      <c r="F24" s="680"/>
      <c r="G24" s="11" t="s">
        <v>88</v>
      </c>
      <c r="H24" s="679" t="s">
        <v>71</v>
      </c>
      <c r="I24" s="681"/>
      <c r="J24" s="11" t="s">
        <v>70</v>
      </c>
      <c r="K24" s="679" t="s">
        <v>73</v>
      </c>
      <c r="L24" s="681"/>
      <c r="M24" s="11" t="s">
        <v>72</v>
      </c>
    </row>
    <row r="25" spans="1:13" ht="19.5" customHeight="1" thickBot="1">
      <c r="A25" s="100"/>
      <c r="B25" s="243"/>
      <c r="C25" s="677" t="s">
        <v>82</v>
      </c>
      <c r="D25" s="683"/>
      <c r="E25" s="679" t="s">
        <v>66</v>
      </c>
      <c r="F25" s="684"/>
      <c r="G25" s="11" t="s">
        <v>24</v>
      </c>
      <c r="H25" s="682" t="s">
        <v>69</v>
      </c>
      <c r="I25" s="681"/>
      <c r="J25" s="11" t="s">
        <v>1</v>
      </c>
      <c r="K25" s="682" t="s">
        <v>74</v>
      </c>
      <c r="L25" s="681"/>
      <c r="M25" s="11" t="s">
        <v>1</v>
      </c>
    </row>
    <row r="26" spans="1:15" ht="19.5" customHeight="1" thickBot="1" thickTop="1">
      <c r="A26" s="611" t="s">
        <v>196</v>
      </c>
      <c r="B26" s="564"/>
      <c r="C26" s="585">
        <v>7.6</v>
      </c>
      <c r="D26" s="493">
        <v>0.05588358566733089</v>
      </c>
      <c r="E26" s="574">
        <v>5.4</v>
      </c>
      <c r="F26" s="264">
        <v>0.046291533792819674</v>
      </c>
      <c r="G26" s="566">
        <v>1.4074074074074072</v>
      </c>
      <c r="H26" s="588">
        <v>6.1</v>
      </c>
      <c r="I26" s="264">
        <v>0.048799999999999996</v>
      </c>
      <c r="J26" s="568">
        <v>1.2459016393442623</v>
      </c>
      <c r="K26" s="587">
        <v>7.4</v>
      </c>
      <c r="L26" s="264">
        <v>0.05381818181818182</v>
      </c>
      <c r="M26" s="568">
        <v>1.027027027027027</v>
      </c>
      <c r="O26">
        <v>10</v>
      </c>
    </row>
    <row r="27" spans="1:13" ht="19.5" customHeight="1" thickBot="1">
      <c r="A27" s="266" t="s">
        <v>103</v>
      </c>
      <c r="B27" s="267"/>
      <c r="C27" s="483">
        <v>10.369</v>
      </c>
      <c r="D27" s="494">
        <v>0.07624432891902026</v>
      </c>
      <c r="E27" s="495">
        <v>1.152</v>
      </c>
      <c r="F27" s="268">
        <v>0.009875527209134862</v>
      </c>
      <c r="G27" s="277">
        <v>9.017</v>
      </c>
      <c r="H27" s="274">
        <v>6.5</v>
      </c>
      <c r="I27" s="268">
        <v>0.052</v>
      </c>
      <c r="J27" s="486">
        <v>1.5952307692307692</v>
      </c>
      <c r="K27" s="271">
        <v>10</v>
      </c>
      <c r="L27" s="268">
        <v>0.07272727272727272</v>
      </c>
      <c r="M27" s="486">
        <v>1.0369</v>
      </c>
    </row>
    <row r="28" spans="1:13" ht="19.5" customHeight="1" thickBot="1">
      <c r="A28" s="110" t="s">
        <v>136</v>
      </c>
      <c r="B28" s="111"/>
      <c r="C28" s="483">
        <v>3.2</v>
      </c>
      <c r="D28" s="494">
        <v>0.02352993080729722</v>
      </c>
      <c r="E28" s="495">
        <v>4.5</v>
      </c>
      <c r="F28" s="268">
        <v>0.038576278160683056</v>
      </c>
      <c r="G28" s="277">
        <v>0.708</v>
      </c>
      <c r="H28" s="274">
        <v>3.8</v>
      </c>
      <c r="I28" s="268">
        <v>0.0304</v>
      </c>
      <c r="J28" s="277">
        <v>0.8421052631578948</v>
      </c>
      <c r="K28" s="276">
        <v>3.6</v>
      </c>
      <c r="L28" s="268">
        <v>0.02618181818181818</v>
      </c>
      <c r="M28" s="277">
        <v>0.888888888888889</v>
      </c>
    </row>
    <row r="29" ht="19.5" customHeight="1"/>
    <row r="30" ht="19.5" customHeight="1"/>
  </sheetData>
  <mergeCells count="42">
    <mergeCell ref="H25:I25"/>
    <mergeCell ref="K25:L25"/>
    <mergeCell ref="H23:I23"/>
    <mergeCell ref="K23:L23"/>
    <mergeCell ref="K24:L24"/>
    <mergeCell ref="A24:B24"/>
    <mergeCell ref="C24:D24"/>
    <mergeCell ref="E24:F24"/>
    <mergeCell ref="H24:I24"/>
    <mergeCell ref="C21:D21"/>
    <mergeCell ref="E21:F21"/>
    <mergeCell ref="C23:D23"/>
    <mergeCell ref="E23:F23"/>
    <mergeCell ref="A16:B16"/>
    <mergeCell ref="C16:D16"/>
    <mergeCell ref="E16:F16"/>
    <mergeCell ref="C17:D17"/>
    <mergeCell ref="E17:F17"/>
    <mergeCell ref="H5:I5"/>
    <mergeCell ref="K5:L5"/>
    <mergeCell ref="C15:D15"/>
    <mergeCell ref="E15:F15"/>
    <mergeCell ref="C5:D5"/>
    <mergeCell ref="E5:F5"/>
    <mergeCell ref="H15:M17"/>
    <mergeCell ref="H3:I3"/>
    <mergeCell ref="K3:L3"/>
    <mergeCell ref="A4:B4"/>
    <mergeCell ref="C4:D4"/>
    <mergeCell ref="E4:F4"/>
    <mergeCell ref="H4:I4"/>
    <mergeCell ref="K4:L4"/>
    <mergeCell ref="C25:D25"/>
    <mergeCell ref="E25:F25"/>
    <mergeCell ref="C3:D3"/>
    <mergeCell ref="E3:F3"/>
    <mergeCell ref="C18:D18"/>
    <mergeCell ref="E18:F18"/>
    <mergeCell ref="C20:D20"/>
    <mergeCell ref="E20:F20"/>
    <mergeCell ref="E19:F19"/>
    <mergeCell ref="C19:D19"/>
  </mergeCells>
  <printOptions/>
  <pageMargins left="0.75" right="0.75" top="0.38" bottom="0.4" header="0.28" footer="0.28"/>
  <pageSetup fitToHeight="1" fitToWidth="1" horizontalDpi="600" verticalDpi="600" orientation="landscape" paperSize="9" scale="97" r:id="rId1"/>
  <headerFooter alignWithMargins="0">
    <oddFooter xml:space="preserve">&amp;C&amp;P / &amp;N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O30"/>
  <sheetViews>
    <sheetView zoomScale="75" zoomScaleNormal="75" workbookViewId="0" topLeftCell="A14">
      <selection activeCell="K20" sqref="K20"/>
    </sheetView>
  </sheetViews>
  <sheetFormatPr defaultColWidth="9.00390625" defaultRowHeight="13.5"/>
  <cols>
    <col min="1" max="1" width="10.125" style="0" customWidth="1"/>
    <col min="2" max="2" width="12.25390625" style="0" customWidth="1"/>
    <col min="3" max="13" width="10.125" style="0" customWidth="1"/>
  </cols>
  <sheetData>
    <row r="1" ht="19.5" customHeight="1"/>
    <row r="2" spans="1:13" ht="19.5" customHeight="1" thickBot="1">
      <c r="A2" s="3"/>
      <c r="B2" s="3"/>
      <c r="C2" s="3"/>
      <c r="D2" s="3"/>
      <c r="E2" s="3"/>
      <c r="F2" s="3"/>
      <c r="G2" s="3"/>
      <c r="H2" s="3"/>
      <c r="I2" s="5"/>
      <c r="J2" s="5"/>
      <c r="K2" s="5"/>
      <c r="L2" s="5"/>
      <c r="M2" s="4" t="s">
        <v>75</v>
      </c>
    </row>
    <row r="3" spans="1:13" ht="19.5" customHeight="1">
      <c r="A3" s="6" t="s">
        <v>54</v>
      </c>
      <c r="B3" s="242"/>
      <c r="C3" s="687" t="s">
        <v>170</v>
      </c>
      <c r="D3" s="688"/>
      <c r="E3" s="673" t="s">
        <v>172</v>
      </c>
      <c r="F3" s="674"/>
      <c r="G3" s="8" t="s">
        <v>86</v>
      </c>
      <c r="H3" s="673" t="s">
        <v>170</v>
      </c>
      <c r="I3" s="669"/>
      <c r="J3" s="8" t="s">
        <v>67</v>
      </c>
      <c r="K3" s="673" t="s">
        <v>170</v>
      </c>
      <c r="L3" s="669"/>
      <c r="M3" s="8" t="s">
        <v>67</v>
      </c>
    </row>
    <row r="4" spans="1:13" ht="19.5" customHeight="1">
      <c r="A4" s="712" t="s">
        <v>22</v>
      </c>
      <c r="B4" s="713"/>
      <c r="C4" s="677" t="s">
        <v>80</v>
      </c>
      <c r="D4" s="678"/>
      <c r="E4" s="679" t="s">
        <v>83</v>
      </c>
      <c r="F4" s="680"/>
      <c r="G4" s="11" t="s">
        <v>88</v>
      </c>
      <c r="H4" s="679" t="s">
        <v>71</v>
      </c>
      <c r="I4" s="681"/>
      <c r="J4" s="11" t="s">
        <v>70</v>
      </c>
      <c r="K4" s="679" t="s">
        <v>73</v>
      </c>
      <c r="L4" s="681"/>
      <c r="M4" s="11" t="s">
        <v>72</v>
      </c>
    </row>
    <row r="5" spans="1:13" ht="19.5" customHeight="1" thickBot="1">
      <c r="A5" s="100"/>
      <c r="B5" s="243"/>
      <c r="C5" s="677" t="s">
        <v>82</v>
      </c>
      <c r="D5" s="683"/>
      <c r="E5" s="679" t="s">
        <v>66</v>
      </c>
      <c r="F5" s="684"/>
      <c r="G5" s="11" t="s">
        <v>24</v>
      </c>
      <c r="H5" s="682" t="s">
        <v>69</v>
      </c>
      <c r="I5" s="681"/>
      <c r="J5" s="11" t="s">
        <v>1</v>
      </c>
      <c r="K5" s="682" t="s">
        <v>74</v>
      </c>
      <c r="L5" s="681"/>
      <c r="M5" s="11" t="s">
        <v>1</v>
      </c>
    </row>
    <row r="6" spans="1:15" ht="19.5" customHeight="1" thickTop="1">
      <c r="A6" s="245" t="s">
        <v>90</v>
      </c>
      <c r="B6" s="233"/>
      <c r="C6" s="506">
        <v>21.303</v>
      </c>
      <c r="D6" s="551">
        <v>0.4536220774243005</v>
      </c>
      <c r="E6" s="246">
        <v>18.9</v>
      </c>
      <c r="F6" s="130">
        <v>0.4464813021190144</v>
      </c>
      <c r="G6" s="132">
        <v>1.1271428571428572</v>
      </c>
      <c r="H6" s="246">
        <v>19.5</v>
      </c>
      <c r="I6" s="130">
        <v>0.4482758620689655</v>
      </c>
      <c r="J6" s="132">
        <v>1.0923076923076922</v>
      </c>
      <c r="K6" s="247">
        <v>22</v>
      </c>
      <c r="L6" s="130">
        <v>0.4583333333333333</v>
      </c>
      <c r="M6" s="132">
        <v>0.9681818181818181</v>
      </c>
      <c r="O6">
        <v>10</v>
      </c>
    </row>
    <row r="7" spans="1:13" ht="19.5" customHeight="1" thickBot="1">
      <c r="A7" s="224" t="s">
        <v>110</v>
      </c>
      <c r="B7" s="248"/>
      <c r="C7" s="104">
        <v>25.659000000000002</v>
      </c>
      <c r="D7" s="105">
        <v>0.5463779225756995</v>
      </c>
      <c r="E7" s="106">
        <v>23.430999999999997</v>
      </c>
      <c r="F7" s="107">
        <v>0.5535186978809855</v>
      </c>
      <c r="G7" s="90">
        <v>1.0950877043233325</v>
      </c>
      <c r="H7" s="106">
        <v>24</v>
      </c>
      <c r="I7" s="107">
        <v>0.5517241379310345</v>
      </c>
      <c r="J7" s="90">
        <v>1.0691666666666668</v>
      </c>
      <c r="K7" s="109">
        <v>26</v>
      </c>
      <c r="L7" s="107">
        <v>0.5416666666666666</v>
      </c>
      <c r="M7" s="90">
        <v>0.986923076923077</v>
      </c>
    </row>
    <row r="8" spans="1:13" ht="19.5" customHeight="1" thickTop="1">
      <c r="A8" s="91"/>
      <c r="B8" s="92" t="s">
        <v>111</v>
      </c>
      <c r="C8" s="18">
        <v>13.341</v>
      </c>
      <c r="D8" s="28">
        <v>0.2840807461351731</v>
      </c>
      <c r="E8" s="20">
        <v>12.671</v>
      </c>
      <c r="F8" s="93">
        <v>0.2993314592142874</v>
      </c>
      <c r="G8" s="80">
        <v>1.05287664746271</v>
      </c>
      <c r="H8" s="20">
        <v>12.6</v>
      </c>
      <c r="I8" s="93">
        <v>0.2896551724137931</v>
      </c>
      <c r="J8" s="80">
        <v>1.0587301587301587</v>
      </c>
      <c r="K8" s="96">
        <v>13.62</v>
      </c>
      <c r="L8" s="93">
        <v>0.28375</v>
      </c>
      <c r="M8" s="80">
        <v>0.9794419970631426</v>
      </c>
    </row>
    <row r="9" spans="1:13" ht="19.5" customHeight="1">
      <c r="A9" s="97"/>
      <c r="B9" s="98" t="s">
        <v>112</v>
      </c>
      <c r="C9" s="18">
        <v>8.317</v>
      </c>
      <c r="D9" s="27">
        <v>0.17710063455559813</v>
      </c>
      <c r="E9" s="20">
        <v>7.5280000000000005</v>
      </c>
      <c r="F9" s="99">
        <v>0.17783657366941485</v>
      </c>
      <c r="G9" s="80">
        <v>1.1048087141339</v>
      </c>
      <c r="H9" s="20">
        <v>7.6</v>
      </c>
      <c r="I9" s="99">
        <v>0.17471264367816092</v>
      </c>
      <c r="J9" s="80">
        <v>1.0947368421052632</v>
      </c>
      <c r="K9" s="96">
        <v>8.32</v>
      </c>
      <c r="L9" s="99">
        <v>0.17333333333333334</v>
      </c>
      <c r="M9" s="80">
        <v>1</v>
      </c>
    </row>
    <row r="10" spans="1:13" ht="19.5" customHeight="1">
      <c r="A10" s="26"/>
      <c r="B10" s="98" t="s">
        <v>113</v>
      </c>
      <c r="C10" s="18">
        <v>1.1960000000000002</v>
      </c>
      <c r="D10" s="27">
        <v>0.025467399173800094</v>
      </c>
      <c r="E10" s="20">
        <v>1.228</v>
      </c>
      <c r="F10" s="99">
        <v>0.029009472963076703</v>
      </c>
      <c r="G10" s="80">
        <v>0.9739413680781761</v>
      </c>
      <c r="H10" s="20">
        <v>1.1</v>
      </c>
      <c r="I10" s="99">
        <v>0.02528735632183908</v>
      </c>
      <c r="J10" s="80">
        <v>1.0909090909090908</v>
      </c>
      <c r="K10" s="96">
        <v>1.18</v>
      </c>
      <c r="L10" s="99">
        <v>0.024583333333333336</v>
      </c>
      <c r="M10" s="80">
        <v>1.0169491525423728</v>
      </c>
    </row>
    <row r="11" spans="1:13" ht="19.5" customHeight="1">
      <c r="A11" s="100"/>
      <c r="B11" s="101" t="s">
        <v>114</v>
      </c>
      <c r="C11" s="18">
        <v>2.684</v>
      </c>
      <c r="D11" s="27">
        <v>0.05715259145692262</v>
      </c>
      <c r="E11" s="20">
        <v>1.956</v>
      </c>
      <c r="F11" s="99">
        <v>0.046207271266920216</v>
      </c>
      <c r="G11" s="80">
        <v>1.372188139059305</v>
      </c>
      <c r="H11" s="20">
        <v>2.5</v>
      </c>
      <c r="I11" s="99">
        <v>0.05747126436781609</v>
      </c>
      <c r="J11" s="80">
        <v>1.072</v>
      </c>
      <c r="K11" s="96">
        <v>2.77</v>
      </c>
      <c r="L11" s="99">
        <v>0.057708333333333334</v>
      </c>
      <c r="M11" s="80">
        <v>0.9675090252707582</v>
      </c>
    </row>
    <row r="12" spans="1:13" ht="19.5" customHeight="1" thickBot="1">
      <c r="A12" s="102"/>
      <c r="B12" s="103" t="s">
        <v>115</v>
      </c>
      <c r="C12" s="104">
        <v>0.121</v>
      </c>
      <c r="D12" s="105">
        <v>0.0025765512542055276</v>
      </c>
      <c r="E12" s="106">
        <v>0.048</v>
      </c>
      <c r="F12" s="107">
        <v>0.0011339207672863858</v>
      </c>
      <c r="G12" s="90">
        <v>2.520833333333333</v>
      </c>
      <c r="H12" s="106">
        <v>0.2</v>
      </c>
      <c r="I12" s="107">
        <v>0.004597701149425287</v>
      </c>
      <c r="J12" s="108">
        <v>0.6</v>
      </c>
      <c r="K12" s="109">
        <v>0.11</v>
      </c>
      <c r="L12" s="107">
        <v>0.0022916666666666667</v>
      </c>
      <c r="M12" s="108">
        <v>1.0909090909090908</v>
      </c>
    </row>
    <row r="13" spans="1:13" ht="19.5" customHeight="1" thickBot="1" thickTop="1">
      <c r="A13" s="110" t="s">
        <v>116</v>
      </c>
      <c r="B13" s="111"/>
      <c r="C13" s="112">
        <v>46.962</v>
      </c>
      <c r="D13" s="113">
        <v>1</v>
      </c>
      <c r="E13" s="114">
        <v>42.331</v>
      </c>
      <c r="F13" s="115">
        <v>1</v>
      </c>
      <c r="G13" s="118">
        <v>1.1093997306938177</v>
      </c>
      <c r="H13" s="114">
        <v>43.5</v>
      </c>
      <c r="I13" s="115">
        <v>1</v>
      </c>
      <c r="J13" s="118">
        <v>1.0795402298850576</v>
      </c>
      <c r="K13" s="119">
        <v>48</v>
      </c>
      <c r="L13" s="115">
        <v>1</v>
      </c>
      <c r="M13" s="118">
        <v>0.9783333333333334</v>
      </c>
    </row>
    <row r="14" spans="1:13" ht="19.5" customHeight="1" thickBot="1">
      <c r="A14" s="249"/>
      <c r="B14" s="250"/>
      <c r="C14" s="251"/>
      <c r="D14" s="252"/>
      <c r="E14" s="124"/>
      <c r="F14" s="253"/>
      <c r="G14" s="254"/>
      <c r="H14" s="124"/>
      <c r="I14" s="253"/>
      <c r="J14" s="254"/>
      <c r="K14" s="124"/>
      <c r="L14" s="253"/>
      <c r="M14" s="4"/>
    </row>
    <row r="15" spans="1:13" ht="19.5" customHeight="1">
      <c r="A15" s="6" t="s">
        <v>208</v>
      </c>
      <c r="B15" s="242"/>
      <c r="C15" s="687" t="s">
        <v>170</v>
      </c>
      <c r="D15" s="688"/>
      <c r="E15" s="673" t="s">
        <v>172</v>
      </c>
      <c r="F15" s="674"/>
      <c r="G15" s="8" t="s">
        <v>86</v>
      </c>
      <c r="H15" s="714" t="s">
        <v>182</v>
      </c>
      <c r="I15" s="715"/>
      <c r="J15" s="715"/>
      <c r="K15" s="715"/>
      <c r="L15" s="715"/>
      <c r="M15" s="716"/>
    </row>
    <row r="16" spans="1:13" ht="19.5" customHeight="1">
      <c r="A16" s="712" t="s">
        <v>23</v>
      </c>
      <c r="B16" s="713"/>
      <c r="C16" s="677" t="s">
        <v>80</v>
      </c>
      <c r="D16" s="678"/>
      <c r="E16" s="679" t="s">
        <v>83</v>
      </c>
      <c r="F16" s="680"/>
      <c r="G16" s="11" t="s">
        <v>88</v>
      </c>
      <c r="H16" s="717"/>
      <c r="I16" s="718"/>
      <c r="J16" s="718"/>
      <c r="K16" s="718"/>
      <c r="L16" s="718"/>
      <c r="M16" s="719"/>
    </row>
    <row r="17" spans="1:13" ht="19.5" customHeight="1" thickBot="1">
      <c r="A17" s="244"/>
      <c r="B17" s="231"/>
      <c r="C17" s="677" t="s">
        <v>82</v>
      </c>
      <c r="D17" s="683"/>
      <c r="E17" s="679" t="s">
        <v>66</v>
      </c>
      <c r="F17" s="684"/>
      <c r="G17" s="612" t="s">
        <v>24</v>
      </c>
      <c r="H17" s="720"/>
      <c r="I17" s="721"/>
      <c r="J17" s="721"/>
      <c r="K17" s="721"/>
      <c r="L17" s="721"/>
      <c r="M17" s="722"/>
    </row>
    <row r="18" spans="1:13" ht="19.5" customHeight="1" thickTop="1">
      <c r="A18" s="746" t="s">
        <v>201</v>
      </c>
      <c r="B18" s="747"/>
      <c r="C18" s="710" t="s">
        <v>52</v>
      </c>
      <c r="D18" s="727"/>
      <c r="E18" s="704" t="s">
        <v>49</v>
      </c>
      <c r="F18" s="728"/>
      <c r="G18" s="641">
        <v>0.01</v>
      </c>
      <c r="H18" s="319" t="s">
        <v>149</v>
      </c>
      <c r="I18" s="320"/>
      <c r="J18" s="320"/>
      <c r="K18" s="320"/>
      <c r="L18" s="320"/>
      <c r="M18" s="321"/>
    </row>
    <row r="19" spans="1:13" ht="19.5" customHeight="1">
      <c r="A19" s="748" t="s">
        <v>202</v>
      </c>
      <c r="B19" s="749"/>
      <c r="C19" s="723" t="s">
        <v>45</v>
      </c>
      <c r="D19" s="729"/>
      <c r="E19" s="706" t="s">
        <v>45</v>
      </c>
      <c r="F19" s="730"/>
      <c r="G19" s="641">
        <v>0</v>
      </c>
      <c r="H19" s="66" t="s">
        <v>150</v>
      </c>
      <c r="I19" s="255"/>
      <c r="J19" s="255"/>
      <c r="K19" s="255"/>
      <c r="L19" s="255"/>
      <c r="M19" s="256"/>
    </row>
    <row r="20" spans="1:13" ht="19.5" customHeight="1">
      <c r="A20" s="748" t="s">
        <v>203</v>
      </c>
      <c r="B20" s="749"/>
      <c r="C20" s="723" t="s">
        <v>34</v>
      </c>
      <c r="D20" s="732"/>
      <c r="E20" s="706" t="s">
        <v>31</v>
      </c>
      <c r="F20" s="731"/>
      <c r="G20" s="642">
        <v>0.02</v>
      </c>
      <c r="H20" s="66" t="s">
        <v>197</v>
      </c>
      <c r="I20" s="255"/>
      <c r="J20" s="255"/>
      <c r="K20" s="255"/>
      <c r="L20" s="255"/>
      <c r="M20" s="256"/>
    </row>
    <row r="21" spans="1:13" ht="19.5" customHeight="1">
      <c r="A21" s="748" t="s">
        <v>148</v>
      </c>
      <c r="B21" s="749"/>
      <c r="C21" s="723" t="s">
        <v>53</v>
      </c>
      <c r="D21" s="729"/>
      <c r="E21" s="706" t="s">
        <v>50</v>
      </c>
      <c r="F21" s="730"/>
      <c r="G21" s="644">
        <v>0.02</v>
      </c>
      <c r="H21" s="66"/>
      <c r="I21" s="255"/>
      <c r="J21" s="255"/>
      <c r="K21" s="255"/>
      <c r="L21" s="255"/>
      <c r="M21" s="256"/>
    </row>
    <row r="22" spans="1:13" ht="19.5" customHeight="1">
      <c r="A22" s="748" t="s">
        <v>204</v>
      </c>
      <c r="B22" s="749"/>
      <c r="C22" s="723" t="s">
        <v>31</v>
      </c>
      <c r="D22" s="729"/>
      <c r="E22" s="706" t="s">
        <v>50</v>
      </c>
      <c r="F22" s="730"/>
      <c r="G22" s="644">
        <v>0.03</v>
      </c>
      <c r="H22" s="332"/>
      <c r="I22" s="333"/>
      <c r="J22" s="333"/>
      <c r="K22" s="333"/>
      <c r="L22" s="333"/>
      <c r="M22" s="334"/>
    </row>
    <row r="23" spans="1:13" ht="19.5" customHeight="1" thickBot="1">
      <c r="A23" s="744" t="s">
        <v>138</v>
      </c>
      <c r="B23" s="745"/>
      <c r="C23" s="737" t="s">
        <v>30</v>
      </c>
      <c r="D23" s="738"/>
      <c r="E23" s="708" t="s">
        <v>51</v>
      </c>
      <c r="F23" s="743"/>
      <c r="G23" s="645">
        <v>-0.08</v>
      </c>
      <c r="H23" s="322" t="s">
        <v>151</v>
      </c>
      <c r="I23" s="323"/>
      <c r="J23" s="323"/>
      <c r="K23" s="323"/>
      <c r="L23" s="323"/>
      <c r="M23" s="324"/>
    </row>
    <row r="24" spans="1:13" ht="19.5" customHeight="1" thickBot="1">
      <c r="A24" s="258"/>
      <c r="B24" s="258"/>
      <c r="C24" s="3"/>
      <c r="D24" s="3"/>
      <c r="E24" s="259"/>
      <c r="F24" s="3"/>
      <c r="G24" s="260"/>
      <c r="H24" s="3"/>
      <c r="I24" s="3"/>
      <c r="J24" s="3"/>
      <c r="K24" s="3"/>
      <c r="L24" s="3"/>
      <c r="M24" s="4" t="s">
        <v>75</v>
      </c>
    </row>
    <row r="25" spans="1:13" ht="19.5" customHeight="1">
      <c r="A25" s="6"/>
      <c r="B25" s="261"/>
      <c r="C25" s="687" t="s">
        <v>170</v>
      </c>
      <c r="D25" s="688"/>
      <c r="E25" s="673" t="s">
        <v>172</v>
      </c>
      <c r="F25" s="674"/>
      <c r="G25" s="8" t="s">
        <v>86</v>
      </c>
      <c r="H25" s="673" t="s">
        <v>170</v>
      </c>
      <c r="I25" s="669"/>
      <c r="J25" s="8" t="s">
        <v>67</v>
      </c>
      <c r="K25" s="673" t="s">
        <v>170</v>
      </c>
      <c r="L25" s="669"/>
      <c r="M25" s="8" t="s">
        <v>67</v>
      </c>
    </row>
    <row r="26" spans="1:13" ht="19.5" customHeight="1">
      <c r="A26" s="712" t="s">
        <v>22</v>
      </c>
      <c r="B26" s="713"/>
      <c r="C26" s="677" t="s">
        <v>80</v>
      </c>
      <c r="D26" s="678"/>
      <c r="E26" s="679" t="s">
        <v>83</v>
      </c>
      <c r="F26" s="680"/>
      <c r="G26" s="11" t="s">
        <v>88</v>
      </c>
      <c r="H26" s="679" t="s">
        <v>71</v>
      </c>
      <c r="I26" s="681"/>
      <c r="J26" s="11" t="s">
        <v>70</v>
      </c>
      <c r="K26" s="679" t="s">
        <v>73</v>
      </c>
      <c r="L26" s="681"/>
      <c r="M26" s="11" t="s">
        <v>72</v>
      </c>
    </row>
    <row r="27" spans="1:13" ht="19.5" customHeight="1" thickBot="1">
      <c r="A27" s="100"/>
      <c r="B27" s="243"/>
      <c r="C27" s="677" t="s">
        <v>82</v>
      </c>
      <c r="D27" s="683"/>
      <c r="E27" s="679" t="s">
        <v>66</v>
      </c>
      <c r="F27" s="684"/>
      <c r="G27" s="11" t="s">
        <v>24</v>
      </c>
      <c r="H27" s="682" t="s">
        <v>69</v>
      </c>
      <c r="I27" s="681"/>
      <c r="J27" s="11" t="s">
        <v>1</v>
      </c>
      <c r="K27" s="682" t="s">
        <v>74</v>
      </c>
      <c r="L27" s="681"/>
      <c r="M27" s="11" t="s">
        <v>1</v>
      </c>
    </row>
    <row r="28" spans="1:15" ht="19.5" customHeight="1" thickBot="1" thickTop="1">
      <c r="A28" s="563" t="s">
        <v>175</v>
      </c>
      <c r="B28" s="564"/>
      <c r="C28" s="585">
        <v>2.7</v>
      </c>
      <c r="D28" s="493">
        <v>0.05749329244921426</v>
      </c>
      <c r="E28" s="588">
        <v>2.5</v>
      </c>
      <c r="F28" s="264">
        <v>0.05905837329616593</v>
      </c>
      <c r="G28" s="566">
        <v>1.08</v>
      </c>
      <c r="H28" s="588">
        <v>2.6</v>
      </c>
      <c r="I28" s="264">
        <v>0.059770114942528735</v>
      </c>
      <c r="J28" s="568">
        <v>1.0384615384615385</v>
      </c>
      <c r="K28" s="587">
        <v>2.6</v>
      </c>
      <c r="L28" s="264">
        <v>0.05416666666666667</v>
      </c>
      <c r="M28" s="568">
        <v>1.0384615384615385</v>
      </c>
      <c r="O28">
        <v>10</v>
      </c>
    </row>
    <row r="29" spans="1:13" ht="19.5" customHeight="1" thickBot="1">
      <c r="A29" s="266" t="s">
        <v>103</v>
      </c>
      <c r="B29" s="267"/>
      <c r="C29" s="483">
        <v>7.179</v>
      </c>
      <c r="D29" s="494">
        <v>0.15286827647885523</v>
      </c>
      <c r="E29" s="495">
        <v>3.8409999999999997</v>
      </c>
      <c r="F29" s="268">
        <v>0.09073728473222932</v>
      </c>
      <c r="G29" s="277">
        <v>1.87</v>
      </c>
      <c r="H29" s="279">
        <v>4</v>
      </c>
      <c r="I29" s="268">
        <v>0.09195402298850575</v>
      </c>
      <c r="J29" s="486">
        <v>1.79475</v>
      </c>
      <c r="K29" s="271">
        <v>8</v>
      </c>
      <c r="L29" s="268">
        <v>0.16666666666666666</v>
      </c>
      <c r="M29" s="486">
        <v>0.897375</v>
      </c>
    </row>
    <row r="30" spans="1:13" ht="19.5" customHeight="1" thickBot="1">
      <c r="A30" s="110" t="s">
        <v>136</v>
      </c>
      <c r="B30" s="111"/>
      <c r="C30" s="483">
        <v>1.9</v>
      </c>
      <c r="D30" s="494">
        <v>0.04045824283463225</v>
      </c>
      <c r="E30" s="274">
        <v>1.9</v>
      </c>
      <c r="F30" s="268">
        <v>0.044884363705086104</v>
      </c>
      <c r="G30" s="277">
        <v>0.983</v>
      </c>
      <c r="H30" s="274">
        <v>1.8</v>
      </c>
      <c r="I30" s="268">
        <v>0.041379310344827586</v>
      </c>
      <c r="J30" s="277">
        <v>1.0555555555555556</v>
      </c>
      <c r="K30" s="276">
        <v>1.6</v>
      </c>
      <c r="L30" s="268">
        <v>0.03333333333333333</v>
      </c>
      <c r="M30" s="277">
        <v>1.1875</v>
      </c>
    </row>
  </sheetData>
  <mergeCells count="52">
    <mergeCell ref="A23:B23"/>
    <mergeCell ref="A18:B18"/>
    <mergeCell ref="A19:B19"/>
    <mergeCell ref="A20:B20"/>
    <mergeCell ref="A21:B21"/>
    <mergeCell ref="A22:B22"/>
    <mergeCell ref="K27:L27"/>
    <mergeCell ref="H25:I25"/>
    <mergeCell ref="K25:L25"/>
    <mergeCell ref="K26:L26"/>
    <mergeCell ref="H26:I26"/>
    <mergeCell ref="A26:B26"/>
    <mergeCell ref="H27:I27"/>
    <mergeCell ref="C26:D26"/>
    <mergeCell ref="E26:F26"/>
    <mergeCell ref="C27:D27"/>
    <mergeCell ref="E27:F27"/>
    <mergeCell ref="C23:D23"/>
    <mergeCell ref="E23:F23"/>
    <mergeCell ref="C25:D25"/>
    <mergeCell ref="E25:F25"/>
    <mergeCell ref="A16:B16"/>
    <mergeCell ref="C16:D16"/>
    <mergeCell ref="E16:F16"/>
    <mergeCell ref="C17:D17"/>
    <mergeCell ref="E17:F17"/>
    <mergeCell ref="H5:I5"/>
    <mergeCell ref="K5:L5"/>
    <mergeCell ref="C15:D15"/>
    <mergeCell ref="E15:F15"/>
    <mergeCell ref="C5:D5"/>
    <mergeCell ref="E5:F5"/>
    <mergeCell ref="H15:M17"/>
    <mergeCell ref="H3:I3"/>
    <mergeCell ref="K3:L3"/>
    <mergeCell ref="A4:B4"/>
    <mergeCell ref="C4:D4"/>
    <mergeCell ref="E4:F4"/>
    <mergeCell ref="H4:I4"/>
    <mergeCell ref="K4:L4"/>
    <mergeCell ref="C3:D3"/>
    <mergeCell ref="E3:F3"/>
    <mergeCell ref="C18:D18"/>
    <mergeCell ref="E18:F18"/>
    <mergeCell ref="C22:D22"/>
    <mergeCell ref="E22:F22"/>
    <mergeCell ref="C19:D19"/>
    <mergeCell ref="E19:F19"/>
    <mergeCell ref="E20:F20"/>
    <mergeCell ref="C21:D21"/>
    <mergeCell ref="E21:F21"/>
    <mergeCell ref="C20:D20"/>
  </mergeCells>
  <printOptions/>
  <pageMargins left="0.75" right="0.75" top="0.38" bottom="0.4" header="0.28" footer="0.28"/>
  <pageSetup fitToHeight="1" fitToWidth="1" horizontalDpi="600" verticalDpi="600" orientation="landscape" paperSize="9" scale="98" r:id="rId1"/>
  <headerFooter alignWithMargins="0">
    <oddFooter xml:space="preserve">&amp;C&amp;P / &amp;N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O21"/>
  <sheetViews>
    <sheetView zoomScale="75" zoomScaleNormal="75" workbookViewId="0" topLeftCell="A1">
      <selection activeCell="H23" sqref="H23"/>
    </sheetView>
  </sheetViews>
  <sheetFormatPr defaultColWidth="9.00390625" defaultRowHeight="13.5"/>
  <cols>
    <col min="1" max="13" width="10.125" style="0" customWidth="1"/>
  </cols>
  <sheetData>
    <row r="1" ht="20.25" customHeight="1"/>
    <row r="2" spans="1:13" ht="18.75" customHeight="1" thickBot="1">
      <c r="A2" s="3"/>
      <c r="B2" s="3"/>
      <c r="C2" s="3"/>
      <c r="D2" s="3"/>
      <c r="E2" s="3"/>
      <c r="F2" s="3"/>
      <c r="G2" s="3"/>
      <c r="H2" s="3"/>
      <c r="I2" s="5"/>
      <c r="J2" s="5"/>
      <c r="K2" s="5"/>
      <c r="L2" s="5"/>
      <c r="M2" s="4" t="s">
        <v>75</v>
      </c>
    </row>
    <row r="3" spans="1:13" ht="18.75" customHeight="1">
      <c r="A3" s="6" t="s">
        <v>54</v>
      </c>
      <c r="B3" s="242"/>
      <c r="C3" s="687" t="s">
        <v>170</v>
      </c>
      <c r="D3" s="688"/>
      <c r="E3" s="673" t="s">
        <v>172</v>
      </c>
      <c r="F3" s="674"/>
      <c r="G3" s="8" t="s">
        <v>86</v>
      </c>
      <c r="H3" s="673" t="s">
        <v>170</v>
      </c>
      <c r="I3" s="669"/>
      <c r="J3" s="8" t="s">
        <v>67</v>
      </c>
      <c r="K3" s="673" t="s">
        <v>170</v>
      </c>
      <c r="L3" s="669"/>
      <c r="M3" s="8" t="s">
        <v>67</v>
      </c>
    </row>
    <row r="4" spans="1:13" ht="18.75" customHeight="1">
      <c r="A4" s="682" t="s">
        <v>138</v>
      </c>
      <c r="B4" s="713"/>
      <c r="C4" s="677" t="s">
        <v>80</v>
      </c>
      <c r="D4" s="678"/>
      <c r="E4" s="679" t="s">
        <v>83</v>
      </c>
      <c r="F4" s="680"/>
      <c r="G4" s="11" t="s">
        <v>88</v>
      </c>
      <c r="H4" s="679" t="s">
        <v>71</v>
      </c>
      <c r="I4" s="681"/>
      <c r="J4" s="11" t="s">
        <v>70</v>
      </c>
      <c r="K4" s="679" t="s">
        <v>73</v>
      </c>
      <c r="L4" s="681"/>
      <c r="M4" s="11" t="s">
        <v>72</v>
      </c>
    </row>
    <row r="5" spans="1:13" ht="18.75" customHeight="1" thickBot="1">
      <c r="A5" s="100"/>
      <c r="B5" s="243"/>
      <c r="C5" s="677" t="s">
        <v>82</v>
      </c>
      <c r="D5" s="683"/>
      <c r="E5" s="679" t="s">
        <v>66</v>
      </c>
      <c r="F5" s="684"/>
      <c r="G5" s="11" t="s">
        <v>24</v>
      </c>
      <c r="H5" s="682" t="s">
        <v>69</v>
      </c>
      <c r="I5" s="681"/>
      <c r="J5" s="11" t="s">
        <v>1</v>
      </c>
      <c r="K5" s="682" t="s">
        <v>74</v>
      </c>
      <c r="L5" s="681"/>
      <c r="M5" s="11" t="s">
        <v>1</v>
      </c>
    </row>
    <row r="6" spans="1:15" ht="18.75" customHeight="1" thickTop="1">
      <c r="A6" s="245" t="s">
        <v>90</v>
      </c>
      <c r="B6" s="233"/>
      <c r="C6" s="506">
        <v>24</v>
      </c>
      <c r="D6" s="551">
        <v>0.9803921568627451</v>
      </c>
      <c r="E6" s="246">
        <v>32.848</v>
      </c>
      <c r="F6" s="130">
        <v>0.9458922452270568</v>
      </c>
      <c r="G6" s="132">
        <v>0.7306380905991232</v>
      </c>
      <c r="H6" s="246">
        <v>26</v>
      </c>
      <c r="I6" s="130">
        <v>1</v>
      </c>
      <c r="J6" s="132">
        <v>0.9207692307692308</v>
      </c>
      <c r="K6" s="247">
        <v>23</v>
      </c>
      <c r="L6" s="130">
        <v>1</v>
      </c>
      <c r="M6" s="132">
        <v>1.0408695652173914</v>
      </c>
      <c r="O6">
        <v>10</v>
      </c>
    </row>
    <row r="7" spans="1:13" ht="18.75" customHeight="1" thickBot="1">
      <c r="A7" s="224" t="s">
        <v>110</v>
      </c>
      <c r="B7" s="248"/>
      <c r="C7" s="104">
        <v>0.539</v>
      </c>
      <c r="D7" s="105">
        <v>0.022017973856209152</v>
      </c>
      <c r="E7" s="106">
        <v>1.88</v>
      </c>
      <c r="F7" s="107">
        <v>0.05413655081060846</v>
      </c>
      <c r="G7" s="90">
        <v>0.2867021276595745</v>
      </c>
      <c r="H7" s="106">
        <v>0</v>
      </c>
      <c r="I7" s="107">
        <v>0</v>
      </c>
      <c r="J7" s="108" t="s">
        <v>15</v>
      </c>
      <c r="K7" s="109">
        <v>0</v>
      </c>
      <c r="L7" s="107">
        <v>0</v>
      </c>
      <c r="M7" s="108" t="s">
        <v>15</v>
      </c>
    </row>
    <row r="8" spans="1:13" ht="18.75" customHeight="1" thickTop="1">
      <c r="A8" s="91"/>
      <c r="B8" s="92" t="s">
        <v>111</v>
      </c>
      <c r="C8" s="18">
        <v>0.121</v>
      </c>
      <c r="D8" s="28">
        <v>0.00494281045751634</v>
      </c>
      <c r="E8" s="20">
        <v>-0.017</v>
      </c>
      <c r="F8" s="93">
        <v>-0.0004895326403086936</v>
      </c>
      <c r="G8" s="80">
        <v>-7.117647058823529</v>
      </c>
      <c r="H8" s="20">
        <v>0</v>
      </c>
      <c r="I8" s="93">
        <v>0</v>
      </c>
      <c r="J8" s="305" t="s">
        <v>15</v>
      </c>
      <c r="K8" s="96">
        <v>0</v>
      </c>
      <c r="L8" s="93">
        <v>0</v>
      </c>
      <c r="M8" s="305" t="s">
        <v>15</v>
      </c>
    </row>
    <row r="9" spans="1:13" ht="18.75" customHeight="1">
      <c r="A9" s="97"/>
      <c r="B9" s="98" t="s">
        <v>112</v>
      </c>
      <c r="C9" s="18">
        <v>-0.02</v>
      </c>
      <c r="D9" s="27">
        <v>-0.0008169934640522876</v>
      </c>
      <c r="E9" s="20">
        <v>0.006</v>
      </c>
      <c r="F9" s="99">
        <v>0.0001727762259913036</v>
      </c>
      <c r="G9" s="80">
        <v>-3.3333333333333335</v>
      </c>
      <c r="H9" s="20">
        <v>0</v>
      </c>
      <c r="I9" s="99">
        <v>0</v>
      </c>
      <c r="J9" s="305" t="s">
        <v>15</v>
      </c>
      <c r="K9" s="96">
        <v>0</v>
      </c>
      <c r="L9" s="99">
        <v>0</v>
      </c>
      <c r="M9" s="305" t="s">
        <v>15</v>
      </c>
    </row>
    <row r="10" spans="1:13" ht="18.75" customHeight="1">
      <c r="A10" s="26"/>
      <c r="B10" s="98" t="s">
        <v>113</v>
      </c>
      <c r="C10" s="18">
        <v>0.003</v>
      </c>
      <c r="D10" s="27">
        <v>0.00012254901960784314</v>
      </c>
      <c r="E10" s="20">
        <v>0.026000000000000002</v>
      </c>
      <c r="F10" s="99">
        <v>0.0007486969792956491</v>
      </c>
      <c r="G10" s="80">
        <v>0.11538461538461538</v>
      </c>
      <c r="H10" s="20">
        <v>0</v>
      </c>
      <c r="I10" s="99">
        <v>0</v>
      </c>
      <c r="J10" s="305" t="s">
        <v>15</v>
      </c>
      <c r="K10" s="96">
        <v>0</v>
      </c>
      <c r="L10" s="99">
        <v>0</v>
      </c>
      <c r="M10" s="305" t="s">
        <v>15</v>
      </c>
    </row>
    <row r="11" spans="1:13" ht="18.75" customHeight="1">
      <c r="A11" s="100"/>
      <c r="B11" s="101" t="s">
        <v>114</v>
      </c>
      <c r="C11" s="18">
        <v>0.42</v>
      </c>
      <c r="D11" s="27">
        <v>0.01715686274509804</v>
      </c>
      <c r="E11" s="20">
        <v>1.629</v>
      </c>
      <c r="F11" s="99">
        <v>0.04690874535663893</v>
      </c>
      <c r="G11" s="80">
        <v>0.2578268876611418</v>
      </c>
      <c r="H11" s="20">
        <v>0</v>
      </c>
      <c r="I11" s="99">
        <v>0</v>
      </c>
      <c r="J11" s="305" t="s">
        <v>15</v>
      </c>
      <c r="K11" s="96">
        <v>0</v>
      </c>
      <c r="L11" s="99">
        <v>0</v>
      </c>
      <c r="M11" s="305" t="s">
        <v>15</v>
      </c>
    </row>
    <row r="12" spans="1:13" ht="18.75" customHeight="1" thickBot="1">
      <c r="A12" s="102"/>
      <c r="B12" s="103" t="s">
        <v>115</v>
      </c>
      <c r="C12" s="104">
        <v>0.015</v>
      </c>
      <c r="D12" s="105">
        <v>0.0006127450980392157</v>
      </c>
      <c r="E12" s="106">
        <v>0.236</v>
      </c>
      <c r="F12" s="107">
        <v>0.006795864888991275</v>
      </c>
      <c r="G12" s="90">
        <v>0.0635593220338983</v>
      </c>
      <c r="H12" s="106">
        <v>0</v>
      </c>
      <c r="I12" s="107">
        <v>0</v>
      </c>
      <c r="J12" s="108" t="s">
        <v>15</v>
      </c>
      <c r="K12" s="109">
        <v>0</v>
      </c>
      <c r="L12" s="107">
        <v>0</v>
      </c>
      <c r="M12" s="108" t="s">
        <v>15</v>
      </c>
    </row>
    <row r="13" spans="1:13" ht="18.75" customHeight="1" thickBot="1" thickTop="1">
      <c r="A13" s="110" t="s">
        <v>116</v>
      </c>
      <c r="B13" s="111"/>
      <c r="C13" s="112">
        <v>24.48</v>
      </c>
      <c r="D13" s="113">
        <v>1</v>
      </c>
      <c r="E13" s="114">
        <v>34.727</v>
      </c>
      <c r="F13" s="115">
        <v>1</v>
      </c>
      <c r="G13" s="118">
        <v>0.7049270020445187</v>
      </c>
      <c r="H13" s="114">
        <v>26</v>
      </c>
      <c r="I13" s="115">
        <v>1</v>
      </c>
      <c r="J13" s="118">
        <v>0.9415384615384615</v>
      </c>
      <c r="K13" s="119">
        <v>23</v>
      </c>
      <c r="L13" s="115">
        <v>1</v>
      </c>
      <c r="M13" s="118">
        <v>1.0643478260869565</v>
      </c>
    </row>
    <row r="14" spans="1:13" ht="18.75" customHeight="1">
      <c r="A14" s="249"/>
      <c r="B14" s="250"/>
      <c r="C14" s="251"/>
      <c r="D14" s="252"/>
      <c r="E14" s="124"/>
      <c r="F14" s="253"/>
      <c r="G14" s="254"/>
      <c r="H14" s="124"/>
      <c r="I14" s="253"/>
      <c r="J14" s="254"/>
      <c r="K14" s="124"/>
      <c r="L14" s="253"/>
      <c r="M14" s="4"/>
    </row>
    <row r="15" spans="1:13" ht="18.75" customHeight="1" thickBot="1">
      <c r="A15" s="258"/>
      <c r="B15" s="258"/>
      <c r="C15" s="3"/>
      <c r="D15" s="3"/>
      <c r="E15" s="259"/>
      <c r="F15" s="3"/>
      <c r="G15" s="260"/>
      <c r="H15" s="3"/>
      <c r="I15" s="3"/>
      <c r="J15" s="3"/>
      <c r="K15" s="3"/>
      <c r="L15" s="3"/>
      <c r="M15" s="4" t="s">
        <v>75</v>
      </c>
    </row>
    <row r="16" spans="1:13" ht="18.75" customHeight="1">
      <c r="A16" s="6"/>
      <c r="B16" s="261"/>
      <c r="C16" s="687" t="s">
        <v>170</v>
      </c>
      <c r="D16" s="688"/>
      <c r="E16" s="673" t="s">
        <v>172</v>
      </c>
      <c r="F16" s="674"/>
      <c r="G16" s="8" t="s">
        <v>86</v>
      </c>
      <c r="H16" s="673" t="s">
        <v>170</v>
      </c>
      <c r="I16" s="669"/>
      <c r="J16" s="8" t="s">
        <v>67</v>
      </c>
      <c r="K16" s="673" t="s">
        <v>170</v>
      </c>
      <c r="L16" s="669"/>
      <c r="M16" s="8" t="s">
        <v>67</v>
      </c>
    </row>
    <row r="17" spans="1:13" ht="18.75" customHeight="1">
      <c r="A17" s="682" t="s">
        <v>209</v>
      </c>
      <c r="B17" s="713"/>
      <c r="C17" s="677" t="s">
        <v>80</v>
      </c>
      <c r="D17" s="678"/>
      <c r="E17" s="679" t="s">
        <v>83</v>
      </c>
      <c r="F17" s="680"/>
      <c r="G17" s="11" t="s">
        <v>88</v>
      </c>
      <c r="H17" s="679" t="s">
        <v>71</v>
      </c>
      <c r="I17" s="681"/>
      <c r="J17" s="11" t="s">
        <v>70</v>
      </c>
      <c r="K17" s="679" t="s">
        <v>73</v>
      </c>
      <c r="L17" s="681"/>
      <c r="M17" s="11" t="s">
        <v>72</v>
      </c>
    </row>
    <row r="18" spans="1:13" ht="18.75" customHeight="1" thickBot="1">
      <c r="A18" s="100"/>
      <c r="B18" s="243"/>
      <c r="C18" s="677" t="s">
        <v>82</v>
      </c>
      <c r="D18" s="683"/>
      <c r="E18" s="679" t="s">
        <v>66</v>
      </c>
      <c r="F18" s="684"/>
      <c r="G18" s="11" t="s">
        <v>24</v>
      </c>
      <c r="H18" s="682" t="s">
        <v>69</v>
      </c>
      <c r="I18" s="681"/>
      <c r="J18" s="11" t="s">
        <v>1</v>
      </c>
      <c r="K18" s="682" t="s">
        <v>74</v>
      </c>
      <c r="L18" s="681"/>
      <c r="M18" s="11" t="s">
        <v>1</v>
      </c>
    </row>
    <row r="19" spans="1:15" ht="18.75" customHeight="1" thickBot="1" thickTop="1">
      <c r="A19" s="563" t="s">
        <v>175</v>
      </c>
      <c r="B19" s="564"/>
      <c r="C19" s="586">
        <v>9.8</v>
      </c>
      <c r="D19" s="656">
        <v>0.40032679738562094</v>
      </c>
      <c r="E19" s="573">
        <v>8.9</v>
      </c>
      <c r="F19" s="647">
        <v>0.2562847352204337</v>
      </c>
      <c r="G19" s="571">
        <v>1.101123595505618</v>
      </c>
      <c r="H19" s="648">
        <v>9.3</v>
      </c>
      <c r="I19" s="647">
        <v>0.3576923076923077</v>
      </c>
      <c r="J19" s="572">
        <v>1.053763440860215</v>
      </c>
      <c r="K19" s="649">
        <v>9.5</v>
      </c>
      <c r="L19" s="647">
        <v>0.41304347826086957</v>
      </c>
      <c r="M19" s="572">
        <v>1.0315789473684212</v>
      </c>
      <c r="O19">
        <v>10</v>
      </c>
    </row>
    <row r="20" spans="1:13" ht="18.75" customHeight="1" thickBot="1">
      <c r="A20" s="266" t="s">
        <v>103</v>
      </c>
      <c r="B20" s="267"/>
      <c r="C20" s="491">
        <v>3.803</v>
      </c>
      <c r="D20" s="657">
        <v>0.1553513071895425</v>
      </c>
      <c r="E20" s="496">
        <v>4.468999999999999</v>
      </c>
      <c r="F20" s="651">
        <v>0.12868949232585597</v>
      </c>
      <c r="G20" s="488">
        <v>0.8509733721190423</v>
      </c>
      <c r="H20" s="655">
        <v>4.5</v>
      </c>
      <c r="I20" s="651">
        <v>0.17307692307692307</v>
      </c>
      <c r="J20" s="489">
        <v>0.8451111111111111</v>
      </c>
      <c r="K20" s="653">
        <v>3.7</v>
      </c>
      <c r="L20" s="651">
        <v>0.16086956521739132</v>
      </c>
      <c r="M20" s="489">
        <v>1.0278378378378377</v>
      </c>
    </row>
    <row r="21" spans="1:13" ht="18.75" customHeight="1" thickBot="1">
      <c r="A21" s="110" t="s">
        <v>136</v>
      </c>
      <c r="B21" s="111"/>
      <c r="C21" s="491">
        <v>9.5</v>
      </c>
      <c r="D21" s="658">
        <v>0.3880718954248366</v>
      </c>
      <c r="E21" s="496">
        <v>7.1</v>
      </c>
      <c r="F21" s="651">
        <v>0.2044518674230426</v>
      </c>
      <c r="G21" s="488">
        <v>1.346</v>
      </c>
      <c r="H21" s="655">
        <v>7.2</v>
      </c>
      <c r="I21" s="651">
        <v>0.27692307692307694</v>
      </c>
      <c r="J21" s="488">
        <v>1.3194444444444444</v>
      </c>
      <c r="K21" s="653">
        <v>11</v>
      </c>
      <c r="L21" s="651">
        <v>0.4782608695652174</v>
      </c>
      <c r="M21" s="488">
        <v>0.8636363636363636</v>
      </c>
    </row>
  </sheetData>
  <mergeCells count="26">
    <mergeCell ref="H18:I18"/>
    <mergeCell ref="K18:L18"/>
    <mergeCell ref="H16:I16"/>
    <mergeCell ref="K16:L16"/>
    <mergeCell ref="K17:L17"/>
    <mergeCell ref="A17:B17"/>
    <mergeCell ref="C17:D17"/>
    <mergeCell ref="E17:F17"/>
    <mergeCell ref="H17:I17"/>
    <mergeCell ref="A4:B4"/>
    <mergeCell ref="C4:D4"/>
    <mergeCell ref="E4:F4"/>
    <mergeCell ref="H4:I4"/>
    <mergeCell ref="H3:I3"/>
    <mergeCell ref="K3:L3"/>
    <mergeCell ref="K4:L4"/>
    <mergeCell ref="H5:I5"/>
    <mergeCell ref="K5:L5"/>
    <mergeCell ref="C18:D18"/>
    <mergeCell ref="E18:F18"/>
    <mergeCell ref="C3:D3"/>
    <mergeCell ref="E3:F3"/>
    <mergeCell ref="C5:D5"/>
    <mergeCell ref="E5:F5"/>
    <mergeCell ref="C16:D16"/>
    <mergeCell ref="E16:F16"/>
  </mergeCells>
  <printOptions/>
  <pageMargins left="0.75" right="0.75" top="0.38" bottom="0.4" header="0.28" footer="0.28"/>
  <pageSetup fitToHeight="1" fitToWidth="1" horizontalDpi="600" verticalDpi="600" orientation="landscape" paperSize="9"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4:W27"/>
  <sheetViews>
    <sheetView zoomScale="75" zoomScaleNormal="75" workbookViewId="0" topLeftCell="A7">
      <selection activeCell="C24" sqref="C24:W25"/>
    </sheetView>
  </sheetViews>
  <sheetFormatPr defaultColWidth="9.00390625" defaultRowHeight="13.5"/>
  <cols>
    <col min="3" max="23" width="8.25390625" style="0" customWidth="1"/>
  </cols>
  <sheetData>
    <row r="1" ht="20.25" customHeight="1"/>
    <row r="2" ht="20.25" customHeight="1"/>
    <row r="4" spans="1:23" ht="24" customHeight="1" thickBot="1">
      <c r="A4" s="3"/>
      <c r="B4" s="3"/>
      <c r="C4" s="3"/>
      <c r="D4" s="3"/>
      <c r="E4" s="3"/>
      <c r="F4" s="3"/>
      <c r="G4" s="3"/>
      <c r="H4" s="3"/>
      <c r="I4" s="5"/>
      <c r="J4" s="5"/>
      <c r="K4" s="5"/>
      <c r="L4" s="5"/>
      <c r="M4" s="3"/>
      <c r="N4" s="3"/>
      <c r="O4" s="3"/>
      <c r="P4" s="3"/>
      <c r="Q4" s="3"/>
      <c r="R4" s="3"/>
      <c r="S4" s="3"/>
      <c r="T4" s="3"/>
      <c r="U4" s="3"/>
      <c r="V4" s="3"/>
      <c r="W4" s="4" t="s">
        <v>75</v>
      </c>
    </row>
    <row r="5" spans="1:23" ht="24" customHeight="1">
      <c r="A5" s="6" t="s">
        <v>54</v>
      </c>
      <c r="B5" s="242"/>
      <c r="C5" s="687" t="s">
        <v>170</v>
      </c>
      <c r="D5" s="660"/>
      <c r="E5" s="660"/>
      <c r="F5" s="660"/>
      <c r="G5" s="660"/>
      <c r="H5" s="660"/>
      <c r="I5" s="688"/>
      <c r="J5" s="673" t="s">
        <v>171</v>
      </c>
      <c r="K5" s="689"/>
      <c r="L5" s="689"/>
      <c r="M5" s="689"/>
      <c r="N5" s="689"/>
      <c r="O5" s="689"/>
      <c r="P5" s="690"/>
      <c r="Q5" s="701" t="s">
        <v>87</v>
      </c>
      <c r="R5" s="702"/>
      <c r="S5" s="702"/>
      <c r="T5" s="702"/>
      <c r="U5" s="702"/>
      <c r="V5" s="702"/>
      <c r="W5" s="703"/>
    </row>
    <row r="6" spans="1:23" ht="24" customHeight="1">
      <c r="A6" s="100" t="s">
        <v>178</v>
      </c>
      <c r="B6" s="243"/>
      <c r="C6" s="677" t="s">
        <v>81</v>
      </c>
      <c r="D6" s="695"/>
      <c r="E6" s="695"/>
      <c r="F6" s="695"/>
      <c r="G6" s="695"/>
      <c r="H6" s="695"/>
      <c r="I6" s="678"/>
      <c r="J6" s="679" t="s">
        <v>84</v>
      </c>
      <c r="K6" s="696"/>
      <c r="L6" s="696"/>
      <c r="M6" s="696"/>
      <c r="N6" s="696"/>
      <c r="O6" s="696"/>
      <c r="P6" s="697"/>
      <c r="Q6" s="679" t="s">
        <v>89</v>
      </c>
      <c r="R6" s="696"/>
      <c r="S6" s="696"/>
      <c r="T6" s="696"/>
      <c r="U6" s="696"/>
      <c r="V6" s="696"/>
      <c r="W6" s="698"/>
    </row>
    <row r="7" spans="1:23" ht="24" customHeight="1">
      <c r="A7" s="712" t="s">
        <v>13</v>
      </c>
      <c r="B7" s="713"/>
      <c r="C7" s="12"/>
      <c r="D7" s="47"/>
      <c r="E7" s="47"/>
      <c r="F7" s="47" t="s">
        <v>63</v>
      </c>
      <c r="G7" s="47"/>
      <c r="H7" s="47"/>
      <c r="I7" s="13"/>
      <c r="J7" s="14"/>
      <c r="K7" s="48"/>
      <c r="L7" s="48"/>
      <c r="M7" s="48" t="s">
        <v>63</v>
      </c>
      <c r="N7" s="48"/>
      <c r="O7" s="48"/>
      <c r="P7" s="49"/>
      <c r="Q7" s="692" t="s">
        <v>24</v>
      </c>
      <c r="R7" s="693"/>
      <c r="S7" s="693"/>
      <c r="T7" s="693"/>
      <c r="U7" s="693"/>
      <c r="V7" s="693"/>
      <c r="W7" s="694"/>
    </row>
    <row r="8" spans="1:23" ht="24" customHeight="1" thickBot="1">
      <c r="A8" s="9"/>
      <c r="B8" s="10"/>
      <c r="C8" s="600" t="s">
        <v>85</v>
      </c>
      <c r="D8" s="599" t="s">
        <v>77</v>
      </c>
      <c r="E8" s="599" t="s">
        <v>158</v>
      </c>
      <c r="F8" s="599" t="s">
        <v>78</v>
      </c>
      <c r="G8" s="599" t="s">
        <v>79</v>
      </c>
      <c r="H8" s="599" t="s">
        <v>159</v>
      </c>
      <c r="I8" s="601" t="s">
        <v>169</v>
      </c>
      <c r="J8" s="602" t="s">
        <v>160</v>
      </c>
      <c r="K8" s="603" t="s">
        <v>161</v>
      </c>
      <c r="L8" s="603" t="s">
        <v>156</v>
      </c>
      <c r="M8" s="603" t="s">
        <v>162</v>
      </c>
      <c r="N8" s="603" t="s">
        <v>163</v>
      </c>
      <c r="O8" s="603" t="s">
        <v>157</v>
      </c>
      <c r="P8" s="604" t="s">
        <v>168</v>
      </c>
      <c r="Q8" s="605" t="s">
        <v>160</v>
      </c>
      <c r="R8" s="606" t="s">
        <v>161</v>
      </c>
      <c r="S8" s="606" t="s">
        <v>156</v>
      </c>
      <c r="T8" s="606" t="s">
        <v>162</v>
      </c>
      <c r="U8" s="606" t="s">
        <v>163</v>
      </c>
      <c r="V8" s="606" t="s">
        <v>157</v>
      </c>
      <c r="W8" s="607" t="s">
        <v>168</v>
      </c>
    </row>
    <row r="9" spans="1:23" ht="24" customHeight="1" thickTop="1">
      <c r="A9" s="73" t="s">
        <v>90</v>
      </c>
      <c r="B9" s="74"/>
      <c r="C9" s="200">
        <v>26.216</v>
      </c>
      <c r="D9" s="201">
        <v>28.326999999999998</v>
      </c>
      <c r="E9" s="201">
        <v>54.543</v>
      </c>
      <c r="F9" s="201">
        <v>29.88</v>
      </c>
      <c r="G9" s="201">
        <v>32.715</v>
      </c>
      <c r="H9" s="201">
        <v>62.595</v>
      </c>
      <c r="I9" s="284">
        <v>117.138</v>
      </c>
      <c r="J9" s="285">
        <v>22.273</v>
      </c>
      <c r="K9" s="286">
        <v>26.816000000000003</v>
      </c>
      <c r="L9" s="286">
        <v>49.089</v>
      </c>
      <c r="M9" s="286">
        <v>25.631999999999998</v>
      </c>
      <c r="N9" s="286">
        <v>27.47</v>
      </c>
      <c r="O9" s="286">
        <v>53.102</v>
      </c>
      <c r="P9" s="287">
        <v>102.191</v>
      </c>
      <c r="Q9" s="380">
        <v>1.1770304853409959</v>
      </c>
      <c r="R9" s="381">
        <v>1.0563469570405726</v>
      </c>
      <c r="S9" s="381">
        <v>1.1111043207235838</v>
      </c>
      <c r="T9" s="381">
        <v>1.1657303370786518</v>
      </c>
      <c r="U9" s="381">
        <v>1.1909355660720786</v>
      </c>
      <c r="V9" s="381">
        <v>1.178769161236865</v>
      </c>
      <c r="W9" s="382">
        <v>1.1462653266921745</v>
      </c>
    </row>
    <row r="10" spans="1:23" ht="24" customHeight="1" thickBot="1">
      <c r="A10" s="81" t="s">
        <v>91</v>
      </c>
      <c r="B10" s="82"/>
      <c r="C10" s="210">
        <v>28.261000000000003</v>
      </c>
      <c r="D10" s="211">
        <v>27.801000000000005</v>
      </c>
      <c r="E10" s="211">
        <v>56.062000000000005</v>
      </c>
      <c r="F10" s="211">
        <v>28.055</v>
      </c>
      <c r="G10" s="211">
        <v>28.383999999999997</v>
      </c>
      <c r="H10" s="211">
        <v>56.439</v>
      </c>
      <c r="I10" s="288">
        <v>112.50100000000002</v>
      </c>
      <c r="J10" s="289">
        <v>24.667</v>
      </c>
      <c r="K10" s="290">
        <v>24.478</v>
      </c>
      <c r="L10" s="290">
        <v>49.145</v>
      </c>
      <c r="M10" s="290">
        <v>25.357</v>
      </c>
      <c r="N10" s="290">
        <v>25.825999999999997</v>
      </c>
      <c r="O10" s="290">
        <v>51.183</v>
      </c>
      <c r="P10" s="291">
        <v>100.328</v>
      </c>
      <c r="Q10" s="383">
        <v>1.145700733773868</v>
      </c>
      <c r="R10" s="384">
        <v>1.1357545551107118</v>
      </c>
      <c r="S10" s="384">
        <v>1.1407467697629463</v>
      </c>
      <c r="T10" s="384">
        <v>1.106400599439997</v>
      </c>
      <c r="U10" s="384">
        <v>1.0990474715403082</v>
      </c>
      <c r="V10" s="384">
        <v>1.1026903464040796</v>
      </c>
      <c r="W10" s="385">
        <v>1.1213320309385217</v>
      </c>
    </row>
    <row r="11" spans="1:23" ht="24" customHeight="1" thickTop="1">
      <c r="A11" s="91"/>
      <c r="B11" s="92" t="s">
        <v>93</v>
      </c>
      <c r="C11" s="200">
        <v>5.194</v>
      </c>
      <c r="D11" s="50">
        <v>5.02</v>
      </c>
      <c r="E11" s="50">
        <v>10.214</v>
      </c>
      <c r="F11" s="50">
        <v>4.775</v>
      </c>
      <c r="G11" s="50">
        <v>4.58</v>
      </c>
      <c r="H11" s="50">
        <v>9.355</v>
      </c>
      <c r="I11" s="284">
        <v>19.569000000000003</v>
      </c>
      <c r="J11" s="292">
        <v>5.252000000000001</v>
      </c>
      <c r="K11" s="293">
        <v>5.065</v>
      </c>
      <c r="L11" s="293">
        <v>10.317</v>
      </c>
      <c r="M11" s="293">
        <v>5.042</v>
      </c>
      <c r="N11" s="293">
        <v>4.543</v>
      </c>
      <c r="O11" s="293">
        <v>9.585</v>
      </c>
      <c r="P11" s="294">
        <v>19.902</v>
      </c>
      <c r="Q11" s="386">
        <v>0.9889565879664888</v>
      </c>
      <c r="R11" s="387">
        <v>0.99111549851925</v>
      </c>
      <c r="S11" s="387">
        <v>0.990016477658234</v>
      </c>
      <c r="T11" s="387">
        <v>0.9470448234827451</v>
      </c>
      <c r="U11" s="387">
        <v>1.0081443979749065</v>
      </c>
      <c r="V11" s="387">
        <v>0.9760041731872717</v>
      </c>
      <c r="W11" s="388">
        <v>0.9832680132649986</v>
      </c>
    </row>
    <row r="12" spans="1:23" ht="24" customHeight="1">
      <c r="A12" s="97"/>
      <c r="B12" s="98" t="s">
        <v>94</v>
      </c>
      <c r="C12" s="200">
        <v>15.019</v>
      </c>
      <c r="D12" s="50">
        <v>14.406</v>
      </c>
      <c r="E12" s="50">
        <v>29.425</v>
      </c>
      <c r="F12" s="50">
        <v>14.719</v>
      </c>
      <c r="G12" s="50">
        <v>16.509</v>
      </c>
      <c r="H12" s="50">
        <v>31.228</v>
      </c>
      <c r="I12" s="284">
        <v>60.653000000000006</v>
      </c>
      <c r="J12" s="292">
        <v>13.034</v>
      </c>
      <c r="K12" s="293">
        <v>12.281</v>
      </c>
      <c r="L12" s="293">
        <v>25.315</v>
      </c>
      <c r="M12" s="293">
        <v>13.108</v>
      </c>
      <c r="N12" s="293">
        <v>14.616999999999999</v>
      </c>
      <c r="O12" s="293">
        <v>27.725</v>
      </c>
      <c r="P12" s="294">
        <v>53.04</v>
      </c>
      <c r="Q12" s="386">
        <v>1.1522940003068896</v>
      </c>
      <c r="R12" s="387">
        <v>1.173031512091849</v>
      </c>
      <c r="S12" s="387">
        <v>1.162354335374284</v>
      </c>
      <c r="T12" s="406">
        <v>1.1229020445529447</v>
      </c>
      <c r="U12" s="387">
        <v>1.129438325237737</v>
      </c>
      <c r="V12" s="387">
        <v>1.1263480613165013</v>
      </c>
      <c r="W12" s="388">
        <v>1.1435331825037707</v>
      </c>
    </row>
    <row r="13" spans="1:23" ht="24" customHeight="1">
      <c r="A13" s="26"/>
      <c r="B13" s="98" t="s">
        <v>95</v>
      </c>
      <c r="C13" s="200">
        <v>3.382</v>
      </c>
      <c r="D13" s="50">
        <v>3.3590000000000004</v>
      </c>
      <c r="E13" s="50">
        <v>6.7410000000000005</v>
      </c>
      <c r="F13" s="50">
        <v>3.414</v>
      </c>
      <c r="G13" s="50">
        <v>3.46</v>
      </c>
      <c r="H13" s="50">
        <v>6.8740000000000006</v>
      </c>
      <c r="I13" s="284">
        <v>13.615</v>
      </c>
      <c r="J13" s="292">
        <v>2.676</v>
      </c>
      <c r="K13" s="293">
        <v>3.181</v>
      </c>
      <c r="L13" s="293">
        <v>5.857</v>
      </c>
      <c r="M13" s="293">
        <v>3.073</v>
      </c>
      <c r="N13" s="293">
        <v>3.179</v>
      </c>
      <c r="O13" s="293">
        <v>6.252</v>
      </c>
      <c r="P13" s="294">
        <v>12.109</v>
      </c>
      <c r="Q13" s="386">
        <v>1.2638266068759343</v>
      </c>
      <c r="R13" s="387">
        <v>1.0559572461490099</v>
      </c>
      <c r="S13" s="509">
        <v>1.150930510500256</v>
      </c>
      <c r="T13" s="407">
        <v>1.1109664822648877</v>
      </c>
      <c r="U13" s="387">
        <v>1.0883925762818496</v>
      </c>
      <c r="V13" s="387">
        <v>1.0994881637875882</v>
      </c>
      <c r="W13" s="388">
        <v>1.1243703030803536</v>
      </c>
    </row>
    <row r="14" spans="1:23" ht="24" customHeight="1">
      <c r="A14" s="100"/>
      <c r="B14" s="101" t="s">
        <v>96</v>
      </c>
      <c r="C14" s="200">
        <v>4.636</v>
      </c>
      <c r="D14" s="50">
        <v>4.893</v>
      </c>
      <c r="E14" s="50">
        <v>9.529</v>
      </c>
      <c r="F14" s="50">
        <v>5.111</v>
      </c>
      <c r="G14" s="50">
        <v>3.7659999999999996</v>
      </c>
      <c r="H14" s="50">
        <v>8.876999999999999</v>
      </c>
      <c r="I14" s="284">
        <v>18.406</v>
      </c>
      <c r="J14" s="292">
        <v>3.505</v>
      </c>
      <c r="K14" s="293">
        <v>3.905</v>
      </c>
      <c r="L14" s="293">
        <v>7.41</v>
      </c>
      <c r="M14" s="293">
        <v>4.093999999999999</v>
      </c>
      <c r="N14" s="293">
        <v>3.447</v>
      </c>
      <c r="O14" s="293">
        <v>7.5409999999999995</v>
      </c>
      <c r="P14" s="294">
        <v>14.951</v>
      </c>
      <c r="Q14" s="386">
        <v>1.322681883024251</v>
      </c>
      <c r="R14" s="387">
        <v>1.2530089628681178</v>
      </c>
      <c r="S14" s="387">
        <v>1.2859649122807018</v>
      </c>
      <c r="T14" s="387">
        <v>1.2484123106985834</v>
      </c>
      <c r="U14" s="387">
        <v>1.0925442413693065</v>
      </c>
      <c r="V14" s="387">
        <v>1.1771648322503645</v>
      </c>
      <c r="W14" s="388">
        <v>1.2310882215236438</v>
      </c>
    </row>
    <row r="15" spans="1:23" ht="24" customHeight="1" thickBot="1">
      <c r="A15" s="102"/>
      <c r="B15" s="103" t="s">
        <v>97</v>
      </c>
      <c r="C15" s="210">
        <v>0.03</v>
      </c>
      <c r="D15" s="211">
        <v>0.123</v>
      </c>
      <c r="E15" s="211">
        <v>0.153</v>
      </c>
      <c r="F15" s="211">
        <v>0.036</v>
      </c>
      <c r="G15" s="211">
        <v>0.06899999999999999</v>
      </c>
      <c r="H15" s="211">
        <v>0.105</v>
      </c>
      <c r="I15" s="288">
        <v>0.258</v>
      </c>
      <c r="J15" s="295">
        <v>0.2</v>
      </c>
      <c r="K15" s="296">
        <v>0.046</v>
      </c>
      <c r="L15" s="296">
        <v>0.246</v>
      </c>
      <c r="M15" s="296">
        <v>0.04</v>
      </c>
      <c r="N15" s="296">
        <v>0.04</v>
      </c>
      <c r="O15" s="296">
        <v>0.08</v>
      </c>
      <c r="P15" s="297">
        <v>0.326</v>
      </c>
      <c r="Q15" s="389">
        <v>0.15</v>
      </c>
      <c r="R15" s="390">
        <v>2.6739130434782608</v>
      </c>
      <c r="S15" s="390">
        <v>0.6219512195121951</v>
      </c>
      <c r="T15" s="390">
        <v>0.9</v>
      </c>
      <c r="U15" s="390">
        <v>1.725</v>
      </c>
      <c r="V15" s="390">
        <v>1.3125</v>
      </c>
      <c r="W15" s="391">
        <v>0.7914110429447853</v>
      </c>
    </row>
    <row r="16" spans="1:23" ht="24" customHeight="1" thickBot="1" thickTop="1">
      <c r="A16" s="110" t="s">
        <v>92</v>
      </c>
      <c r="B16" s="111"/>
      <c r="C16" s="216">
        <v>54.477000000000004</v>
      </c>
      <c r="D16" s="217">
        <v>56.128</v>
      </c>
      <c r="E16" s="217">
        <v>110.605</v>
      </c>
      <c r="F16" s="217">
        <v>57.935</v>
      </c>
      <c r="G16" s="217">
        <v>61.09899999999999</v>
      </c>
      <c r="H16" s="217">
        <v>119.03399999999999</v>
      </c>
      <c r="I16" s="298">
        <v>229.639</v>
      </c>
      <c r="J16" s="299">
        <v>46.94</v>
      </c>
      <c r="K16" s="300">
        <v>51.294000000000004</v>
      </c>
      <c r="L16" s="300">
        <v>98.23400000000001</v>
      </c>
      <c r="M16" s="300">
        <v>50.989</v>
      </c>
      <c r="N16" s="300">
        <v>53.29599999999999</v>
      </c>
      <c r="O16" s="300">
        <v>104.285</v>
      </c>
      <c r="P16" s="301">
        <v>202.519</v>
      </c>
      <c r="Q16" s="392">
        <v>1.1605666808691948</v>
      </c>
      <c r="R16" s="393">
        <v>1.094241041837252</v>
      </c>
      <c r="S16" s="393">
        <v>1.125933994340045</v>
      </c>
      <c r="T16" s="393">
        <v>1.1362254603934183</v>
      </c>
      <c r="U16" s="393">
        <v>1.1464087361152806</v>
      </c>
      <c r="V16" s="393">
        <v>1.1414297358201084</v>
      </c>
      <c r="W16" s="394">
        <v>1.1339133612154908</v>
      </c>
    </row>
    <row r="17" spans="1:23" ht="24" customHeight="1">
      <c r="A17" s="249"/>
      <c r="B17" s="250"/>
      <c r="C17" s="251"/>
      <c r="D17" s="251"/>
      <c r="E17" s="251"/>
      <c r="F17" s="251"/>
      <c r="G17" s="251"/>
      <c r="H17" s="251"/>
      <c r="I17" s="251"/>
      <c r="J17" s="532"/>
      <c r="K17" s="532"/>
      <c r="L17" s="532"/>
      <c r="M17" s="532"/>
      <c r="N17" s="532"/>
      <c r="O17" s="532"/>
      <c r="P17" s="532"/>
      <c r="Q17" s="533"/>
      <c r="R17" s="533"/>
      <c r="S17" s="533"/>
      <c r="T17" s="533"/>
      <c r="U17" s="533"/>
      <c r="V17" s="533"/>
      <c r="W17" s="533"/>
    </row>
    <row r="18" spans="1:23" ht="24" customHeight="1">
      <c r="A18" s="249"/>
      <c r="B18" s="250"/>
      <c r="C18" s="251"/>
      <c r="D18" s="251"/>
      <c r="E18" s="251"/>
      <c r="F18" s="251"/>
      <c r="G18" s="251"/>
      <c r="H18" s="251"/>
      <c r="I18" s="251"/>
      <c r="J18" s="532"/>
      <c r="K18" s="532"/>
      <c r="L18" s="532"/>
      <c r="M18" s="532"/>
      <c r="N18" s="532"/>
      <c r="O18" s="532"/>
      <c r="P18" s="532"/>
      <c r="Q18" s="533"/>
      <c r="R18" s="533"/>
      <c r="S18" s="533"/>
      <c r="T18" s="533"/>
      <c r="U18" s="533"/>
      <c r="V18" s="533"/>
      <c r="W18" s="533"/>
    </row>
    <row r="19" spans="1:23" ht="24" customHeight="1" thickBot="1">
      <c r="A19" s="258"/>
      <c r="B19" s="258"/>
      <c r="C19" s="3"/>
      <c r="D19" s="3"/>
      <c r="E19" s="259"/>
      <c r="F19" s="3"/>
      <c r="G19" s="260"/>
      <c r="H19" s="3"/>
      <c r="I19" s="3"/>
      <c r="J19" s="3"/>
      <c r="K19" s="3"/>
      <c r="L19" s="3"/>
      <c r="M19" s="3"/>
      <c r="N19" s="3"/>
      <c r="O19" s="3"/>
      <c r="P19" s="3"/>
      <c r="Q19" s="338"/>
      <c r="R19" s="338"/>
      <c r="S19" s="338"/>
      <c r="T19" s="338"/>
      <c r="U19" s="338"/>
      <c r="V19" s="338"/>
      <c r="W19" s="395" t="s">
        <v>75</v>
      </c>
    </row>
    <row r="20" spans="1:23" ht="24" customHeight="1">
      <c r="A20" s="6" t="s">
        <v>178</v>
      </c>
      <c r="B20" s="261"/>
      <c r="C20" s="687" t="s">
        <v>170</v>
      </c>
      <c r="D20" s="660"/>
      <c r="E20" s="660"/>
      <c r="F20" s="660"/>
      <c r="G20" s="660"/>
      <c r="H20" s="660"/>
      <c r="I20" s="688"/>
      <c r="J20" s="673" t="s">
        <v>171</v>
      </c>
      <c r="K20" s="689"/>
      <c r="L20" s="689"/>
      <c r="M20" s="689"/>
      <c r="N20" s="689"/>
      <c r="O20" s="689"/>
      <c r="P20" s="690"/>
      <c r="Q20" s="701" t="s">
        <v>87</v>
      </c>
      <c r="R20" s="702"/>
      <c r="S20" s="702"/>
      <c r="T20" s="702"/>
      <c r="U20" s="702"/>
      <c r="V20" s="702"/>
      <c r="W20" s="703"/>
    </row>
    <row r="21" spans="1:23" ht="24" customHeight="1">
      <c r="A21" s="712" t="s">
        <v>13</v>
      </c>
      <c r="B21" s="713"/>
      <c r="C21" s="677" t="s">
        <v>81</v>
      </c>
      <c r="D21" s="695"/>
      <c r="E21" s="695"/>
      <c r="F21" s="695"/>
      <c r="G21" s="695"/>
      <c r="H21" s="695"/>
      <c r="I21" s="678"/>
      <c r="J21" s="679" t="s">
        <v>84</v>
      </c>
      <c r="K21" s="696"/>
      <c r="L21" s="696"/>
      <c r="M21" s="696"/>
      <c r="N21" s="696"/>
      <c r="O21" s="696"/>
      <c r="P21" s="697"/>
      <c r="Q21" s="679" t="s">
        <v>89</v>
      </c>
      <c r="R21" s="696"/>
      <c r="S21" s="696"/>
      <c r="T21" s="696"/>
      <c r="U21" s="696"/>
      <c r="V21" s="696"/>
      <c r="W21" s="698"/>
    </row>
    <row r="22" spans="1:23" ht="24" customHeight="1">
      <c r="A22" s="100"/>
      <c r="B22" s="243"/>
      <c r="C22" s="12"/>
      <c r="D22" s="47"/>
      <c r="E22" s="47"/>
      <c r="F22" s="47" t="s">
        <v>63</v>
      </c>
      <c r="G22" s="47"/>
      <c r="H22" s="47"/>
      <c r="I22" s="13"/>
      <c r="J22" s="14"/>
      <c r="K22" s="48"/>
      <c r="L22" s="48"/>
      <c r="M22" s="48" t="s">
        <v>63</v>
      </c>
      <c r="N22" s="48"/>
      <c r="O22" s="48"/>
      <c r="P22" s="49"/>
      <c r="Q22" s="692" t="s">
        <v>24</v>
      </c>
      <c r="R22" s="693"/>
      <c r="S22" s="693"/>
      <c r="T22" s="693"/>
      <c r="U22" s="693"/>
      <c r="V22" s="693"/>
      <c r="W22" s="694"/>
    </row>
    <row r="23" spans="1:23" ht="24" customHeight="1" thickBot="1">
      <c r="A23" s="262"/>
      <c r="B23" s="263"/>
      <c r="C23" s="600" t="s">
        <v>85</v>
      </c>
      <c r="D23" s="599" t="s">
        <v>77</v>
      </c>
      <c r="E23" s="599" t="s">
        <v>158</v>
      </c>
      <c r="F23" s="599" t="s">
        <v>78</v>
      </c>
      <c r="G23" s="599" t="s">
        <v>79</v>
      </c>
      <c r="H23" s="599" t="s">
        <v>159</v>
      </c>
      <c r="I23" s="601" t="s">
        <v>169</v>
      </c>
      <c r="J23" s="602" t="s">
        <v>160</v>
      </c>
      <c r="K23" s="603" t="s">
        <v>161</v>
      </c>
      <c r="L23" s="603" t="s">
        <v>156</v>
      </c>
      <c r="M23" s="603" t="s">
        <v>162</v>
      </c>
      <c r="N23" s="603" t="s">
        <v>163</v>
      </c>
      <c r="O23" s="603" t="s">
        <v>157</v>
      </c>
      <c r="P23" s="604" t="s">
        <v>168</v>
      </c>
      <c r="Q23" s="605" t="s">
        <v>160</v>
      </c>
      <c r="R23" s="606" t="s">
        <v>161</v>
      </c>
      <c r="S23" s="606" t="s">
        <v>156</v>
      </c>
      <c r="T23" s="606" t="s">
        <v>162</v>
      </c>
      <c r="U23" s="606" t="s">
        <v>163</v>
      </c>
      <c r="V23" s="606" t="s">
        <v>157</v>
      </c>
      <c r="W23" s="607" t="s">
        <v>168</v>
      </c>
    </row>
    <row r="24" spans="1:23" ht="24" customHeight="1" thickBot="1" thickTop="1">
      <c r="A24" s="266" t="s">
        <v>103</v>
      </c>
      <c r="B24" s="267"/>
      <c r="C24" s="497">
        <v>8.098</v>
      </c>
      <c r="D24" s="498">
        <v>8.234</v>
      </c>
      <c r="E24" s="498">
        <v>16.332</v>
      </c>
      <c r="F24" s="498">
        <v>8.753</v>
      </c>
      <c r="G24" s="498">
        <v>9.1</v>
      </c>
      <c r="H24" s="499">
        <v>17.853</v>
      </c>
      <c r="I24" s="500">
        <v>34.185</v>
      </c>
      <c r="J24" s="310">
        <v>4.889</v>
      </c>
      <c r="K24" s="311">
        <v>8.233999999999998</v>
      </c>
      <c r="L24" s="311">
        <v>13.123</v>
      </c>
      <c r="M24" s="311">
        <v>7.08</v>
      </c>
      <c r="N24" s="311">
        <v>3.88</v>
      </c>
      <c r="O24" s="311">
        <v>10.96</v>
      </c>
      <c r="P24" s="312">
        <v>24.08</v>
      </c>
      <c r="Q24" s="396">
        <v>1.6563714461034977</v>
      </c>
      <c r="R24" s="397">
        <v>1</v>
      </c>
      <c r="S24" s="397">
        <v>1.2445325001905054</v>
      </c>
      <c r="T24" s="397">
        <v>1.2362994350282486</v>
      </c>
      <c r="U24" s="397">
        <v>2.345360824742268</v>
      </c>
      <c r="V24" s="397">
        <v>1.6289233576642337</v>
      </c>
      <c r="W24" s="398">
        <v>1.419</v>
      </c>
    </row>
    <row r="25" spans="1:23" ht="24" customHeight="1" thickBot="1">
      <c r="A25" s="110" t="s">
        <v>126</v>
      </c>
      <c r="B25" s="111"/>
      <c r="C25" s="750"/>
      <c r="D25" s="751"/>
      <c r="E25" s="751"/>
      <c r="F25" s="751"/>
      <c r="G25" s="751"/>
      <c r="H25" s="752"/>
      <c r="I25" s="302">
        <v>7.3</v>
      </c>
      <c r="J25" s="750"/>
      <c r="K25" s="751"/>
      <c r="L25" s="751"/>
      <c r="M25" s="751"/>
      <c r="N25" s="751"/>
      <c r="O25" s="752"/>
      <c r="P25" s="303">
        <v>8</v>
      </c>
      <c r="Q25" s="753"/>
      <c r="R25" s="754"/>
      <c r="S25" s="754"/>
      <c r="T25" s="754"/>
      <c r="U25" s="754"/>
      <c r="V25" s="755"/>
      <c r="W25" s="399">
        <v>0.9125</v>
      </c>
    </row>
    <row r="27" spans="3:10" ht="13.5">
      <c r="C27">
        <v>10</v>
      </c>
      <c r="J27">
        <v>10</v>
      </c>
    </row>
  </sheetData>
  <mergeCells count="19">
    <mergeCell ref="A7:B7"/>
    <mergeCell ref="Q7:W7"/>
    <mergeCell ref="C20:I20"/>
    <mergeCell ref="J20:P20"/>
    <mergeCell ref="Q20:W20"/>
    <mergeCell ref="Q5:W5"/>
    <mergeCell ref="C6:I6"/>
    <mergeCell ref="J6:P6"/>
    <mergeCell ref="Q6:W6"/>
    <mergeCell ref="C5:I5"/>
    <mergeCell ref="J5:P5"/>
    <mergeCell ref="C25:H25"/>
    <mergeCell ref="J25:O25"/>
    <mergeCell ref="Q25:V25"/>
    <mergeCell ref="A21:B21"/>
    <mergeCell ref="Q21:W21"/>
    <mergeCell ref="Q22:W22"/>
    <mergeCell ref="C21:I21"/>
    <mergeCell ref="J21:P21"/>
  </mergeCells>
  <printOptions/>
  <pageMargins left="0.75" right="0.75" top="0.38" bottom="0.4" header="0.28" footer="0.28"/>
  <pageSetup fitToHeight="1" fitToWidth="1" horizontalDpi="600" verticalDpi="600" orientation="landscape" paperSize="9" scale="68" r:id="rId1"/>
  <headerFooter alignWithMargins="0">
    <oddFooter xml:space="preserve">&amp;C&amp;P / &amp;N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4:AE27"/>
  <sheetViews>
    <sheetView zoomScale="75" zoomScaleNormal="75" workbookViewId="0" topLeftCell="A4">
      <selection activeCell="C24" sqref="C24:W25"/>
    </sheetView>
  </sheetViews>
  <sheetFormatPr defaultColWidth="9.00390625" defaultRowHeight="13.5"/>
  <cols>
    <col min="3" max="23" width="8.25390625" style="0" customWidth="1"/>
  </cols>
  <sheetData>
    <row r="1" ht="20.25" customHeight="1"/>
    <row r="2" ht="20.25" customHeight="1"/>
    <row r="4" spans="1:23" ht="24" customHeight="1" thickBot="1">
      <c r="A4" s="3"/>
      <c r="B4" s="3"/>
      <c r="C4" s="3"/>
      <c r="D4" s="3"/>
      <c r="E4" s="3"/>
      <c r="F4" s="3"/>
      <c r="G4" s="3"/>
      <c r="H4" s="3"/>
      <c r="I4" s="5"/>
      <c r="J4" s="5"/>
      <c r="K4" s="5"/>
      <c r="L4" s="5"/>
      <c r="M4" s="3"/>
      <c r="N4" s="3"/>
      <c r="O4" s="3"/>
      <c r="P4" s="3"/>
      <c r="Q4" s="3"/>
      <c r="R4" s="3"/>
      <c r="S4" s="3"/>
      <c r="T4" s="3"/>
      <c r="U4" s="3"/>
      <c r="V4" s="3"/>
      <c r="W4" s="4" t="s">
        <v>75</v>
      </c>
    </row>
    <row r="5" spans="1:23" ht="24" customHeight="1">
      <c r="A5" s="6" t="s">
        <v>54</v>
      </c>
      <c r="B5" s="242"/>
      <c r="C5" s="687" t="s">
        <v>170</v>
      </c>
      <c r="D5" s="660"/>
      <c r="E5" s="660"/>
      <c r="F5" s="660"/>
      <c r="G5" s="660"/>
      <c r="H5" s="660"/>
      <c r="I5" s="688"/>
      <c r="J5" s="673" t="s">
        <v>171</v>
      </c>
      <c r="K5" s="689"/>
      <c r="L5" s="689"/>
      <c r="M5" s="689"/>
      <c r="N5" s="689"/>
      <c r="O5" s="689"/>
      <c r="P5" s="690"/>
      <c r="Q5" s="701" t="s">
        <v>87</v>
      </c>
      <c r="R5" s="702"/>
      <c r="S5" s="702"/>
      <c r="T5" s="702"/>
      <c r="U5" s="702"/>
      <c r="V5" s="702"/>
      <c r="W5" s="703"/>
    </row>
    <row r="6" spans="1:23" ht="24" customHeight="1">
      <c r="A6" s="100" t="s">
        <v>178</v>
      </c>
      <c r="B6" s="243"/>
      <c r="C6" s="677" t="s">
        <v>81</v>
      </c>
      <c r="D6" s="695"/>
      <c r="E6" s="695"/>
      <c r="F6" s="695"/>
      <c r="G6" s="695"/>
      <c r="H6" s="695"/>
      <c r="I6" s="678"/>
      <c r="J6" s="679" t="s">
        <v>84</v>
      </c>
      <c r="K6" s="696"/>
      <c r="L6" s="696"/>
      <c r="M6" s="696"/>
      <c r="N6" s="696"/>
      <c r="O6" s="696"/>
      <c r="P6" s="697"/>
      <c r="Q6" s="679" t="s">
        <v>89</v>
      </c>
      <c r="R6" s="696"/>
      <c r="S6" s="696"/>
      <c r="T6" s="696"/>
      <c r="U6" s="696"/>
      <c r="V6" s="696"/>
      <c r="W6" s="698"/>
    </row>
    <row r="7" spans="1:23" ht="24" customHeight="1">
      <c r="A7" s="712" t="s">
        <v>117</v>
      </c>
      <c r="B7" s="713"/>
      <c r="C7" s="12"/>
      <c r="D7" s="47"/>
      <c r="E7" s="47"/>
      <c r="F7" s="47" t="s">
        <v>63</v>
      </c>
      <c r="G7" s="47"/>
      <c r="H7" s="47"/>
      <c r="I7" s="13"/>
      <c r="J7" s="14"/>
      <c r="K7" s="48"/>
      <c r="L7" s="48"/>
      <c r="M7" s="48" t="s">
        <v>63</v>
      </c>
      <c r="N7" s="48"/>
      <c r="O7" s="48"/>
      <c r="P7" s="49"/>
      <c r="Q7" s="692" t="s">
        <v>24</v>
      </c>
      <c r="R7" s="693"/>
      <c r="S7" s="693"/>
      <c r="T7" s="693"/>
      <c r="U7" s="693"/>
      <c r="V7" s="693"/>
      <c r="W7" s="694"/>
    </row>
    <row r="8" spans="1:23" ht="24" customHeight="1" thickBot="1">
      <c r="A8" s="9"/>
      <c r="B8" s="10"/>
      <c r="C8" s="600" t="s">
        <v>85</v>
      </c>
      <c r="D8" s="599" t="s">
        <v>77</v>
      </c>
      <c r="E8" s="599" t="s">
        <v>158</v>
      </c>
      <c r="F8" s="599" t="s">
        <v>78</v>
      </c>
      <c r="G8" s="599" t="s">
        <v>79</v>
      </c>
      <c r="H8" s="599" t="s">
        <v>159</v>
      </c>
      <c r="I8" s="601" t="s">
        <v>169</v>
      </c>
      <c r="J8" s="602" t="s">
        <v>160</v>
      </c>
      <c r="K8" s="603" t="s">
        <v>161</v>
      </c>
      <c r="L8" s="603" t="s">
        <v>156</v>
      </c>
      <c r="M8" s="603" t="s">
        <v>162</v>
      </c>
      <c r="N8" s="603" t="s">
        <v>163</v>
      </c>
      <c r="O8" s="603" t="s">
        <v>157</v>
      </c>
      <c r="P8" s="604" t="s">
        <v>168</v>
      </c>
      <c r="Q8" s="605" t="s">
        <v>160</v>
      </c>
      <c r="R8" s="606" t="s">
        <v>161</v>
      </c>
      <c r="S8" s="606" t="s">
        <v>156</v>
      </c>
      <c r="T8" s="606" t="s">
        <v>162</v>
      </c>
      <c r="U8" s="606" t="s">
        <v>163</v>
      </c>
      <c r="V8" s="606" t="s">
        <v>157</v>
      </c>
      <c r="W8" s="607" t="s">
        <v>168</v>
      </c>
    </row>
    <row r="9" spans="1:31" ht="24" customHeight="1" thickTop="1">
      <c r="A9" s="73" t="s">
        <v>90</v>
      </c>
      <c r="B9" s="74"/>
      <c r="C9" s="200">
        <v>12.46</v>
      </c>
      <c r="D9" s="201">
        <v>11.118</v>
      </c>
      <c r="E9" s="201">
        <v>23.578</v>
      </c>
      <c r="F9" s="201">
        <v>12.863</v>
      </c>
      <c r="G9" s="201">
        <v>10.974</v>
      </c>
      <c r="H9" s="201">
        <v>23.837</v>
      </c>
      <c r="I9" s="284">
        <v>47.5</v>
      </c>
      <c r="J9" s="285">
        <v>10.653</v>
      </c>
      <c r="K9" s="286">
        <v>10.416</v>
      </c>
      <c r="L9" s="286">
        <v>21.069000000000003</v>
      </c>
      <c r="M9" s="286">
        <v>10.758</v>
      </c>
      <c r="N9" s="286">
        <v>11.29</v>
      </c>
      <c r="O9" s="286">
        <v>22.048000000000002</v>
      </c>
      <c r="P9" s="287">
        <v>43.117000000000004</v>
      </c>
      <c r="Q9" s="400">
        <v>1.1696235802121466</v>
      </c>
      <c r="R9" s="131">
        <v>1.0673963133640554</v>
      </c>
      <c r="S9" s="131">
        <v>1.119084911481323</v>
      </c>
      <c r="T9" s="131">
        <v>1.195668339840119</v>
      </c>
      <c r="U9" s="131">
        <v>0.9720106288751107</v>
      </c>
      <c r="V9" s="131">
        <v>1.0811411465892597</v>
      </c>
      <c r="W9" s="132">
        <v>1.1016536400955539</v>
      </c>
      <c r="X9" s="379"/>
      <c r="Y9" s="379"/>
      <c r="Z9" s="379"/>
      <c r="AA9" s="379"/>
      <c r="AB9" s="379"/>
      <c r="AC9" s="379"/>
      <c r="AD9" s="379"/>
      <c r="AE9" s="379"/>
    </row>
    <row r="10" spans="1:31" ht="24" customHeight="1" thickBot="1">
      <c r="A10" s="81" t="s">
        <v>91</v>
      </c>
      <c r="B10" s="82"/>
      <c r="C10" s="210">
        <v>9.881</v>
      </c>
      <c r="D10" s="211">
        <v>10.083</v>
      </c>
      <c r="E10" s="211">
        <v>19.964000000000002</v>
      </c>
      <c r="F10" s="211">
        <v>10.495</v>
      </c>
      <c r="G10" s="211">
        <v>11.115</v>
      </c>
      <c r="H10" s="211">
        <v>21.61</v>
      </c>
      <c r="I10" s="288">
        <v>41.5</v>
      </c>
      <c r="J10" s="289">
        <v>9.06</v>
      </c>
      <c r="K10" s="290">
        <v>8.76</v>
      </c>
      <c r="L10" s="290">
        <v>17.82</v>
      </c>
      <c r="M10" s="290">
        <v>9.05</v>
      </c>
      <c r="N10" s="290">
        <v>9.37</v>
      </c>
      <c r="O10" s="290">
        <v>18.42</v>
      </c>
      <c r="P10" s="291">
        <v>36.24</v>
      </c>
      <c r="Q10" s="401">
        <v>1.090618101545254</v>
      </c>
      <c r="R10" s="88">
        <v>1.151027397260274</v>
      </c>
      <c r="S10" s="88">
        <v>1.1203142536475872</v>
      </c>
      <c r="T10" s="88">
        <v>1.1596685082872926</v>
      </c>
      <c r="U10" s="88">
        <v>1.1862326574172892</v>
      </c>
      <c r="V10" s="88">
        <v>1.1731813246471225</v>
      </c>
      <c r="W10" s="90">
        <v>1.1431434878587197</v>
      </c>
      <c r="X10" s="379"/>
      <c r="Y10" s="379"/>
      <c r="Z10" s="379"/>
      <c r="AA10" s="379"/>
      <c r="AB10" s="379"/>
      <c r="AC10" s="379"/>
      <c r="AD10" s="379"/>
      <c r="AE10" s="379"/>
    </row>
    <row r="11" spans="1:31" ht="24" customHeight="1" thickTop="1">
      <c r="A11" s="91"/>
      <c r="B11" s="92" t="s">
        <v>93</v>
      </c>
      <c r="C11" s="200">
        <v>2.817</v>
      </c>
      <c r="D11" s="50">
        <v>2.618</v>
      </c>
      <c r="E11" s="50">
        <v>5.435</v>
      </c>
      <c r="F11" s="50">
        <v>2.535</v>
      </c>
      <c r="G11" s="50">
        <v>2.49</v>
      </c>
      <c r="H11" s="50">
        <v>5.025</v>
      </c>
      <c r="I11" s="284">
        <v>10.46</v>
      </c>
      <c r="J11" s="292">
        <v>3.132</v>
      </c>
      <c r="K11" s="293">
        <v>2.9739999999999998</v>
      </c>
      <c r="L11" s="293">
        <v>6.106</v>
      </c>
      <c r="M11" s="293">
        <v>2.867</v>
      </c>
      <c r="N11" s="293">
        <v>2.6719999999999997</v>
      </c>
      <c r="O11" s="293">
        <v>5.539</v>
      </c>
      <c r="P11" s="294">
        <v>11.645</v>
      </c>
      <c r="Q11" s="402">
        <v>0.8994252873563219</v>
      </c>
      <c r="R11" s="95">
        <v>0.8802958977807667</v>
      </c>
      <c r="S11" s="95">
        <v>0.8901080904028825</v>
      </c>
      <c r="T11" s="95">
        <v>0.8841995116846879</v>
      </c>
      <c r="U11" s="95">
        <v>0.9318862275449102</v>
      </c>
      <c r="V11" s="95">
        <v>0.9072034663296625</v>
      </c>
      <c r="W11" s="80">
        <v>0.8982395878059254</v>
      </c>
      <c r="X11" s="379"/>
      <c r="Y11" s="379"/>
      <c r="Z11" s="379"/>
      <c r="AA11" s="379"/>
      <c r="AB11" s="379"/>
      <c r="AC11" s="379"/>
      <c r="AD11" s="379"/>
      <c r="AE11" s="379"/>
    </row>
    <row r="12" spans="1:31" ht="24" customHeight="1">
      <c r="A12" s="97"/>
      <c r="B12" s="98" t="s">
        <v>94</v>
      </c>
      <c r="C12" s="200">
        <v>2.524</v>
      </c>
      <c r="D12" s="50">
        <v>2.4539999999999997</v>
      </c>
      <c r="E12" s="50">
        <v>4.978</v>
      </c>
      <c r="F12" s="50">
        <v>2.43</v>
      </c>
      <c r="G12" s="50">
        <v>2.976</v>
      </c>
      <c r="H12" s="50">
        <v>5.406000000000001</v>
      </c>
      <c r="I12" s="284">
        <v>10.384</v>
      </c>
      <c r="J12" s="292">
        <v>2.1879999999999997</v>
      </c>
      <c r="K12" s="293">
        <v>2.133</v>
      </c>
      <c r="L12" s="293">
        <v>4.321</v>
      </c>
      <c r="M12" s="293">
        <v>2.347</v>
      </c>
      <c r="N12" s="293">
        <v>2.604</v>
      </c>
      <c r="O12" s="293">
        <v>4.9510000000000005</v>
      </c>
      <c r="P12" s="294">
        <v>9.272</v>
      </c>
      <c r="Q12" s="402">
        <v>1.1535648994515542</v>
      </c>
      <c r="R12" s="95">
        <v>1.150492264416315</v>
      </c>
      <c r="S12" s="95">
        <v>1.1520481370053228</v>
      </c>
      <c r="T12" s="502">
        <v>1.0353642948444823</v>
      </c>
      <c r="U12" s="95">
        <v>1.1428571428571428</v>
      </c>
      <c r="V12" s="95">
        <v>1.0919006261361341</v>
      </c>
      <c r="W12" s="80">
        <v>1.1199309749784296</v>
      </c>
      <c r="X12" s="379"/>
      <c r="Y12" s="379"/>
      <c r="Z12" s="379"/>
      <c r="AA12" s="379"/>
      <c r="AB12" s="379"/>
      <c r="AC12" s="379"/>
      <c r="AD12" s="379"/>
      <c r="AE12" s="379"/>
    </row>
    <row r="13" spans="1:31" ht="24" customHeight="1">
      <c r="A13" s="26"/>
      <c r="B13" s="98" t="s">
        <v>95</v>
      </c>
      <c r="C13" s="200">
        <v>1.1320000000000001</v>
      </c>
      <c r="D13" s="50">
        <v>1.232</v>
      </c>
      <c r="E13" s="50">
        <v>2.364</v>
      </c>
      <c r="F13" s="50">
        <v>1.258</v>
      </c>
      <c r="G13" s="50">
        <v>1.4</v>
      </c>
      <c r="H13" s="50">
        <v>2.658</v>
      </c>
      <c r="I13" s="284">
        <v>5.022</v>
      </c>
      <c r="J13" s="292">
        <v>1.113</v>
      </c>
      <c r="K13" s="293">
        <v>1.114</v>
      </c>
      <c r="L13" s="293">
        <v>2.2270000000000003</v>
      </c>
      <c r="M13" s="293">
        <v>1.233</v>
      </c>
      <c r="N13" s="293">
        <v>1.238</v>
      </c>
      <c r="O13" s="293">
        <v>2.471</v>
      </c>
      <c r="P13" s="294">
        <v>4.698</v>
      </c>
      <c r="Q13" s="402">
        <v>1.0170709793351305</v>
      </c>
      <c r="R13" s="95">
        <v>1.1059245960502693</v>
      </c>
      <c r="S13" s="94">
        <v>1.0615177368657385</v>
      </c>
      <c r="T13" s="223">
        <v>1.0202757502027575</v>
      </c>
      <c r="U13" s="95">
        <v>1.1308562197092082</v>
      </c>
      <c r="V13" s="95">
        <v>1.075677863213274</v>
      </c>
      <c r="W13" s="80">
        <v>1.0689655172413792</v>
      </c>
      <c r="X13" s="379"/>
      <c r="Y13" s="379"/>
      <c r="Z13" s="379"/>
      <c r="AA13" s="379"/>
      <c r="AB13" s="379"/>
      <c r="AC13" s="379"/>
      <c r="AD13" s="379"/>
      <c r="AE13" s="379"/>
    </row>
    <row r="14" spans="1:31" ht="24" customHeight="1">
      <c r="A14" s="100"/>
      <c r="B14" s="101" t="s">
        <v>96</v>
      </c>
      <c r="C14" s="200">
        <v>2.218</v>
      </c>
      <c r="D14" s="50">
        <v>2.155</v>
      </c>
      <c r="E14" s="50">
        <v>4.373</v>
      </c>
      <c r="F14" s="50">
        <v>2.304</v>
      </c>
      <c r="G14" s="50">
        <v>2.464</v>
      </c>
      <c r="H14" s="50">
        <v>4.768</v>
      </c>
      <c r="I14" s="284">
        <v>9.141</v>
      </c>
      <c r="J14" s="292">
        <v>2.092</v>
      </c>
      <c r="K14" s="293">
        <v>1.638</v>
      </c>
      <c r="L14" s="293">
        <v>3.73</v>
      </c>
      <c r="M14" s="293">
        <v>1.766</v>
      </c>
      <c r="N14" s="293">
        <v>2.0260000000000002</v>
      </c>
      <c r="O14" s="293">
        <v>3.7920000000000003</v>
      </c>
      <c r="P14" s="294">
        <v>7.522</v>
      </c>
      <c r="Q14" s="402">
        <v>1.060229445506692</v>
      </c>
      <c r="R14" s="95">
        <v>1.3156288156288158</v>
      </c>
      <c r="S14" s="95">
        <v>1.1723860589812334</v>
      </c>
      <c r="T14" s="95">
        <v>1.3046432616081538</v>
      </c>
      <c r="U14" s="95">
        <v>1.216189536031589</v>
      </c>
      <c r="V14" s="95">
        <v>1.2573839662447257</v>
      </c>
      <c r="W14" s="80">
        <v>1.215235309758043</v>
      </c>
      <c r="X14" s="379"/>
      <c r="Y14" s="379"/>
      <c r="Z14" s="379"/>
      <c r="AA14" s="379"/>
      <c r="AB14" s="379"/>
      <c r="AC14" s="379"/>
      <c r="AD14" s="379"/>
      <c r="AE14" s="379"/>
    </row>
    <row r="15" spans="1:31" ht="24" customHeight="1" thickBot="1">
      <c r="A15" s="102"/>
      <c r="B15" s="103" t="s">
        <v>97</v>
      </c>
      <c r="C15" s="210">
        <v>1.19</v>
      </c>
      <c r="D15" s="211">
        <v>1.6239999999999999</v>
      </c>
      <c r="E15" s="211">
        <v>2.814</v>
      </c>
      <c r="F15" s="211">
        <v>1.968</v>
      </c>
      <c r="G15" s="211">
        <v>1.785</v>
      </c>
      <c r="H15" s="211">
        <v>3.753</v>
      </c>
      <c r="I15" s="288">
        <v>6.567</v>
      </c>
      <c r="J15" s="295">
        <v>0.54</v>
      </c>
      <c r="K15" s="296">
        <v>0.91</v>
      </c>
      <c r="L15" s="296">
        <v>1.45</v>
      </c>
      <c r="M15" s="296">
        <v>0.833</v>
      </c>
      <c r="N15" s="296">
        <v>0.827</v>
      </c>
      <c r="O15" s="296">
        <v>1.66</v>
      </c>
      <c r="P15" s="297">
        <v>3.11</v>
      </c>
      <c r="Q15" s="403">
        <v>2.2037037037037033</v>
      </c>
      <c r="R15" s="404">
        <v>1.7846153846153847</v>
      </c>
      <c r="S15" s="404">
        <v>1.940689655172414</v>
      </c>
      <c r="T15" s="404">
        <v>2.3625450180072027</v>
      </c>
      <c r="U15" s="404">
        <v>2.1584038694074974</v>
      </c>
      <c r="V15" s="404">
        <v>2.260843373493976</v>
      </c>
      <c r="W15" s="108">
        <v>2.1115755627009647</v>
      </c>
      <c r="X15" s="379"/>
      <c r="Y15" s="379"/>
      <c r="Z15" s="379"/>
      <c r="AA15" s="379"/>
      <c r="AB15" s="379"/>
      <c r="AC15" s="379"/>
      <c r="AD15" s="379"/>
      <c r="AE15" s="379"/>
    </row>
    <row r="16" spans="1:31" ht="24" customHeight="1" thickBot="1" thickTop="1">
      <c r="A16" s="110" t="s">
        <v>92</v>
      </c>
      <c r="B16" s="111"/>
      <c r="C16" s="216">
        <v>22.341</v>
      </c>
      <c r="D16" s="513">
        <v>21.201</v>
      </c>
      <c r="E16" s="513">
        <v>43.542</v>
      </c>
      <c r="F16" s="513">
        <v>23.357999999999997</v>
      </c>
      <c r="G16" s="513">
        <v>22.089</v>
      </c>
      <c r="H16" s="513">
        <v>45.447</v>
      </c>
      <c r="I16" s="512">
        <v>89</v>
      </c>
      <c r="J16" s="299">
        <v>19.71</v>
      </c>
      <c r="K16" s="300">
        <v>19.18</v>
      </c>
      <c r="L16" s="300">
        <v>38.89</v>
      </c>
      <c r="M16" s="300">
        <v>19.81</v>
      </c>
      <c r="N16" s="300">
        <v>20.66</v>
      </c>
      <c r="O16" s="300">
        <v>40.47</v>
      </c>
      <c r="P16" s="301">
        <v>79.36</v>
      </c>
      <c r="Q16" s="405">
        <v>1.1334855403348554</v>
      </c>
      <c r="R16" s="117">
        <v>1.1053701772679876</v>
      </c>
      <c r="S16" s="117">
        <v>1.1196194394445873</v>
      </c>
      <c r="T16" s="117">
        <v>1.1791014639071176</v>
      </c>
      <c r="U16" s="117">
        <v>1.069167473378509</v>
      </c>
      <c r="V16" s="117">
        <v>1.1229799851742033</v>
      </c>
      <c r="W16" s="118">
        <v>1.1214717741935485</v>
      </c>
      <c r="X16" s="379"/>
      <c r="Y16" s="379"/>
      <c r="Z16" s="379"/>
      <c r="AA16" s="379"/>
      <c r="AB16" s="379"/>
      <c r="AC16" s="379"/>
      <c r="AD16" s="379"/>
      <c r="AE16" s="379"/>
    </row>
    <row r="17" spans="1:31" ht="24" customHeight="1">
      <c r="A17" s="249"/>
      <c r="B17" s="250"/>
      <c r="C17" s="251"/>
      <c r="D17" s="251"/>
      <c r="E17" s="251"/>
      <c r="F17" s="251"/>
      <c r="G17" s="251"/>
      <c r="H17" s="251"/>
      <c r="I17" s="251"/>
      <c r="J17" s="532"/>
      <c r="K17" s="532"/>
      <c r="L17" s="532"/>
      <c r="M17" s="532"/>
      <c r="N17" s="532"/>
      <c r="O17" s="532"/>
      <c r="P17" s="532"/>
      <c r="Q17" s="254"/>
      <c r="R17" s="254"/>
      <c r="S17" s="254"/>
      <c r="T17" s="254"/>
      <c r="U17" s="254"/>
      <c r="V17" s="254"/>
      <c r="W17" s="254"/>
      <c r="X17" s="379"/>
      <c r="Y17" s="379"/>
      <c r="Z17" s="379"/>
      <c r="AA17" s="379"/>
      <c r="AB17" s="379"/>
      <c r="AC17" s="379"/>
      <c r="AD17" s="379"/>
      <c r="AE17" s="379"/>
    </row>
    <row r="18" spans="1:31" ht="24" customHeight="1">
      <c r="A18" s="249"/>
      <c r="B18" s="250"/>
      <c r="C18" s="251"/>
      <c r="D18" s="251"/>
      <c r="E18" s="251"/>
      <c r="F18" s="251"/>
      <c r="G18" s="251"/>
      <c r="H18" s="251"/>
      <c r="I18" s="251"/>
      <c r="J18" s="532"/>
      <c r="K18" s="532"/>
      <c r="L18" s="532"/>
      <c r="M18" s="532"/>
      <c r="N18" s="532"/>
      <c r="O18" s="532"/>
      <c r="P18" s="532"/>
      <c r="Q18" s="254"/>
      <c r="R18" s="254"/>
      <c r="S18" s="254"/>
      <c r="T18" s="254"/>
      <c r="U18" s="254"/>
      <c r="V18" s="254"/>
      <c r="W18" s="254"/>
      <c r="X18" s="379"/>
      <c r="Y18" s="379"/>
      <c r="Z18" s="379"/>
      <c r="AA18" s="379"/>
      <c r="AB18" s="379"/>
      <c r="AC18" s="379"/>
      <c r="AD18" s="379"/>
      <c r="AE18" s="379"/>
    </row>
    <row r="19" spans="1:31" ht="24" customHeight="1" thickBot="1">
      <c r="A19" s="258"/>
      <c r="B19" s="258"/>
      <c r="C19" s="3"/>
      <c r="D19" s="3"/>
      <c r="E19" s="259"/>
      <c r="F19" s="3"/>
      <c r="G19" s="260"/>
      <c r="H19" s="3"/>
      <c r="I19" s="3"/>
      <c r="J19" s="3"/>
      <c r="K19" s="3"/>
      <c r="L19" s="3"/>
      <c r="M19" s="3"/>
      <c r="N19" s="3"/>
      <c r="O19" s="3"/>
      <c r="P19" s="3"/>
      <c r="Q19" s="338"/>
      <c r="R19" s="338"/>
      <c r="S19" s="338"/>
      <c r="T19" s="338"/>
      <c r="U19" s="338"/>
      <c r="V19" s="338"/>
      <c r="W19" s="395" t="s">
        <v>75</v>
      </c>
      <c r="X19" s="379"/>
      <c r="Y19" s="379"/>
      <c r="Z19" s="379"/>
      <c r="AA19" s="379"/>
      <c r="AB19" s="379"/>
      <c r="AC19" s="379"/>
      <c r="AD19" s="379"/>
      <c r="AE19" s="379"/>
    </row>
    <row r="20" spans="1:31" ht="24" customHeight="1">
      <c r="A20" s="6" t="s">
        <v>178</v>
      </c>
      <c r="B20" s="261"/>
      <c r="C20" s="687" t="s">
        <v>170</v>
      </c>
      <c r="D20" s="660"/>
      <c r="E20" s="660"/>
      <c r="F20" s="660"/>
      <c r="G20" s="660"/>
      <c r="H20" s="660"/>
      <c r="I20" s="688"/>
      <c r="J20" s="673" t="s">
        <v>171</v>
      </c>
      <c r="K20" s="689"/>
      <c r="L20" s="689"/>
      <c r="M20" s="689"/>
      <c r="N20" s="689"/>
      <c r="O20" s="689"/>
      <c r="P20" s="690"/>
      <c r="Q20" s="701" t="s">
        <v>87</v>
      </c>
      <c r="R20" s="702"/>
      <c r="S20" s="702"/>
      <c r="T20" s="702"/>
      <c r="U20" s="702"/>
      <c r="V20" s="702"/>
      <c r="W20" s="703"/>
      <c r="X20" s="379"/>
      <c r="Y20" s="379"/>
      <c r="Z20" s="379"/>
      <c r="AA20" s="379"/>
      <c r="AB20" s="379"/>
      <c r="AC20" s="379"/>
      <c r="AD20" s="379"/>
      <c r="AE20" s="379"/>
    </row>
    <row r="21" spans="1:31" ht="24" customHeight="1">
      <c r="A21" s="712" t="s">
        <v>189</v>
      </c>
      <c r="B21" s="713"/>
      <c r="C21" s="677" t="s">
        <v>81</v>
      </c>
      <c r="D21" s="695"/>
      <c r="E21" s="695"/>
      <c r="F21" s="695"/>
      <c r="G21" s="695"/>
      <c r="H21" s="695"/>
      <c r="I21" s="678"/>
      <c r="J21" s="679" t="s">
        <v>84</v>
      </c>
      <c r="K21" s="696"/>
      <c r="L21" s="696"/>
      <c r="M21" s="696"/>
      <c r="N21" s="696"/>
      <c r="O21" s="696"/>
      <c r="P21" s="697"/>
      <c r="Q21" s="679" t="s">
        <v>89</v>
      </c>
      <c r="R21" s="696"/>
      <c r="S21" s="696"/>
      <c r="T21" s="696"/>
      <c r="U21" s="696"/>
      <c r="V21" s="696"/>
      <c r="W21" s="698"/>
      <c r="X21" s="379"/>
      <c r="Y21" s="379"/>
      <c r="Z21" s="379"/>
      <c r="AA21" s="379"/>
      <c r="AB21" s="379"/>
      <c r="AC21" s="379"/>
      <c r="AD21" s="379"/>
      <c r="AE21" s="379"/>
    </row>
    <row r="22" spans="1:31" ht="24" customHeight="1">
      <c r="A22" s="100"/>
      <c r="B22" s="243"/>
      <c r="C22" s="12"/>
      <c r="D22" s="47"/>
      <c r="E22" s="47"/>
      <c r="F22" s="47" t="s">
        <v>63</v>
      </c>
      <c r="G22" s="47"/>
      <c r="H22" s="47"/>
      <c r="I22" s="13"/>
      <c r="J22" s="14"/>
      <c r="K22" s="48"/>
      <c r="L22" s="48"/>
      <c r="M22" s="48" t="s">
        <v>63</v>
      </c>
      <c r="N22" s="48"/>
      <c r="O22" s="48"/>
      <c r="P22" s="49"/>
      <c r="Q22" s="692" t="s">
        <v>24</v>
      </c>
      <c r="R22" s="693"/>
      <c r="S22" s="693"/>
      <c r="T22" s="693"/>
      <c r="U22" s="693"/>
      <c r="V22" s="693"/>
      <c r="W22" s="694"/>
      <c r="X22" s="379"/>
      <c r="Y22" s="379"/>
      <c r="Z22" s="379"/>
      <c r="AA22" s="379"/>
      <c r="AB22" s="379"/>
      <c r="AC22" s="379"/>
      <c r="AD22" s="379"/>
      <c r="AE22" s="379"/>
    </row>
    <row r="23" spans="1:31" ht="24" customHeight="1" thickBot="1">
      <c r="A23" s="262"/>
      <c r="B23" s="263"/>
      <c r="C23" s="600" t="s">
        <v>85</v>
      </c>
      <c r="D23" s="599" t="s">
        <v>77</v>
      </c>
      <c r="E23" s="599" t="s">
        <v>158</v>
      </c>
      <c r="F23" s="599" t="s">
        <v>78</v>
      </c>
      <c r="G23" s="599" t="s">
        <v>79</v>
      </c>
      <c r="H23" s="599" t="s">
        <v>159</v>
      </c>
      <c r="I23" s="601" t="s">
        <v>169</v>
      </c>
      <c r="J23" s="602" t="s">
        <v>160</v>
      </c>
      <c r="K23" s="603" t="s">
        <v>161</v>
      </c>
      <c r="L23" s="603" t="s">
        <v>156</v>
      </c>
      <c r="M23" s="603" t="s">
        <v>162</v>
      </c>
      <c r="N23" s="603" t="s">
        <v>163</v>
      </c>
      <c r="O23" s="603" t="s">
        <v>157</v>
      </c>
      <c r="P23" s="604" t="s">
        <v>168</v>
      </c>
      <c r="Q23" s="605" t="s">
        <v>160</v>
      </c>
      <c r="R23" s="606" t="s">
        <v>161</v>
      </c>
      <c r="S23" s="606" t="s">
        <v>156</v>
      </c>
      <c r="T23" s="606" t="s">
        <v>162</v>
      </c>
      <c r="U23" s="606" t="s">
        <v>163</v>
      </c>
      <c r="V23" s="606" t="s">
        <v>157</v>
      </c>
      <c r="W23" s="607" t="s">
        <v>168</v>
      </c>
      <c r="X23" s="379"/>
      <c r="Y23" s="379"/>
      <c r="Z23" s="379"/>
      <c r="AA23" s="379"/>
      <c r="AB23" s="379"/>
      <c r="AC23" s="379"/>
      <c r="AD23" s="379"/>
      <c r="AE23" s="379"/>
    </row>
    <row r="24" spans="1:31" ht="24" customHeight="1" thickBot="1" thickTop="1">
      <c r="A24" s="266" t="s">
        <v>103</v>
      </c>
      <c r="B24" s="267"/>
      <c r="C24" s="309">
        <v>4.116</v>
      </c>
      <c r="D24" s="498">
        <v>3.3920000000000003</v>
      </c>
      <c r="E24" s="498">
        <v>7.508</v>
      </c>
      <c r="F24" s="498">
        <v>3.8890000000000002</v>
      </c>
      <c r="G24" s="498">
        <v>3.2</v>
      </c>
      <c r="H24" s="499">
        <v>7.089</v>
      </c>
      <c r="I24" s="500">
        <v>14.597000000000001</v>
      </c>
      <c r="J24" s="310">
        <v>1.6179999999999999</v>
      </c>
      <c r="K24" s="311">
        <v>3.007</v>
      </c>
      <c r="L24" s="311">
        <v>4.625</v>
      </c>
      <c r="M24" s="311">
        <v>3.932</v>
      </c>
      <c r="N24" s="311">
        <v>1.76</v>
      </c>
      <c r="O24" s="311">
        <v>5.69</v>
      </c>
      <c r="P24" s="312">
        <v>10.32</v>
      </c>
      <c r="Q24" s="396">
        <v>2.5438813349814584</v>
      </c>
      <c r="R24" s="397">
        <v>1.1280345859660792</v>
      </c>
      <c r="S24" s="397">
        <v>1.6233513513513513</v>
      </c>
      <c r="T24" s="397">
        <v>0.9890640895218719</v>
      </c>
      <c r="U24" s="397">
        <v>1.8181818181818183</v>
      </c>
      <c r="V24" s="397">
        <v>1.2458699472759227</v>
      </c>
      <c r="W24" s="398">
        <v>1.4164379844961241</v>
      </c>
      <c r="X24" s="379"/>
      <c r="Y24" s="379"/>
      <c r="Z24" s="379"/>
      <c r="AA24" s="379"/>
      <c r="AB24" s="379"/>
      <c r="AC24" s="379"/>
      <c r="AD24" s="379"/>
      <c r="AE24" s="379"/>
    </row>
    <row r="25" spans="1:31" ht="24" customHeight="1" thickBot="1">
      <c r="A25" s="110" t="s">
        <v>126</v>
      </c>
      <c r="B25" s="111"/>
      <c r="C25" s="750"/>
      <c r="D25" s="751"/>
      <c r="E25" s="751"/>
      <c r="F25" s="751"/>
      <c r="G25" s="751"/>
      <c r="H25" s="752"/>
      <c r="I25" s="302">
        <v>7.1</v>
      </c>
      <c r="J25" s="750"/>
      <c r="K25" s="751"/>
      <c r="L25" s="751"/>
      <c r="M25" s="751"/>
      <c r="N25" s="751"/>
      <c r="O25" s="752"/>
      <c r="P25" s="303">
        <v>6.9</v>
      </c>
      <c r="Q25" s="753"/>
      <c r="R25" s="754"/>
      <c r="S25" s="754"/>
      <c r="T25" s="754"/>
      <c r="U25" s="754"/>
      <c r="V25" s="755"/>
      <c r="W25" s="399">
        <v>1.0289855072463767</v>
      </c>
      <c r="X25" s="379"/>
      <c r="Y25" s="379"/>
      <c r="Z25" s="379"/>
      <c r="AA25" s="379"/>
      <c r="AB25" s="379"/>
      <c r="AC25" s="379"/>
      <c r="AD25" s="379"/>
      <c r="AE25" s="379"/>
    </row>
    <row r="27" spans="3:10" ht="13.5">
      <c r="C27">
        <v>10</v>
      </c>
      <c r="J27">
        <v>10</v>
      </c>
    </row>
  </sheetData>
  <mergeCells count="19">
    <mergeCell ref="A7:B7"/>
    <mergeCell ref="Q22:W22"/>
    <mergeCell ref="A21:B21"/>
    <mergeCell ref="C21:I21"/>
    <mergeCell ref="J21:P21"/>
    <mergeCell ref="Q21:W21"/>
    <mergeCell ref="C25:H25"/>
    <mergeCell ref="J25:O25"/>
    <mergeCell ref="Q25:V25"/>
    <mergeCell ref="C20:I20"/>
    <mergeCell ref="J20:P20"/>
    <mergeCell ref="Q20:W20"/>
    <mergeCell ref="C5:I5"/>
    <mergeCell ref="J5:P5"/>
    <mergeCell ref="Q5:W5"/>
    <mergeCell ref="Q7:W7"/>
    <mergeCell ref="C6:I6"/>
    <mergeCell ref="J6:P6"/>
    <mergeCell ref="Q6:W6"/>
  </mergeCells>
  <printOptions/>
  <pageMargins left="0.75" right="0.75" top="0.38" bottom="0.4" header="0.28" footer="0.28"/>
  <pageSetup fitToHeight="1" fitToWidth="1" horizontalDpi="600" verticalDpi="600" orientation="landscape" paperSize="9" scale="68" r:id="rId1"/>
  <headerFooter alignWithMargins="0">
    <oddFooter xml:space="preserve">&amp;C&amp;P / &amp;N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4:X27"/>
  <sheetViews>
    <sheetView zoomScale="75" zoomScaleNormal="75" workbookViewId="0" topLeftCell="A6">
      <selection activeCell="C24" sqref="C24:W25"/>
    </sheetView>
  </sheetViews>
  <sheetFormatPr defaultColWidth="9.00390625" defaultRowHeight="13.5"/>
  <cols>
    <col min="3" max="23" width="8.25390625" style="0" customWidth="1"/>
  </cols>
  <sheetData>
    <row r="1" ht="20.25" customHeight="1"/>
    <row r="2" ht="20.25" customHeight="1"/>
    <row r="4" spans="1:23" ht="24" customHeight="1" thickBot="1">
      <c r="A4" s="3"/>
      <c r="B4" s="3"/>
      <c r="C4" s="3"/>
      <c r="D4" s="3"/>
      <c r="E4" s="3"/>
      <c r="F4" s="3"/>
      <c r="G4" s="3"/>
      <c r="H4" s="3"/>
      <c r="I4" s="5"/>
      <c r="J4" s="5"/>
      <c r="K4" s="5"/>
      <c r="L4" s="5"/>
      <c r="M4" s="3"/>
      <c r="N4" s="3"/>
      <c r="O4" s="3"/>
      <c r="P4" s="3"/>
      <c r="Q4" s="3"/>
      <c r="R4" s="3"/>
      <c r="S4" s="3"/>
      <c r="T4" s="3"/>
      <c r="U4" s="3"/>
      <c r="V4" s="3"/>
      <c r="W4" s="4" t="s">
        <v>75</v>
      </c>
    </row>
    <row r="5" spans="1:23" ht="24" customHeight="1">
      <c r="A5" s="6" t="s">
        <v>54</v>
      </c>
      <c r="B5" s="242"/>
      <c r="C5" s="687" t="s">
        <v>170</v>
      </c>
      <c r="D5" s="660"/>
      <c r="E5" s="660"/>
      <c r="F5" s="660"/>
      <c r="G5" s="660"/>
      <c r="H5" s="660"/>
      <c r="I5" s="688"/>
      <c r="J5" s="673" t="s">
        <v>171</v>
      </c>
      <c r="K5" s="689"/>
      <c r="L5" s="689"/>
      <c r="M5" s="689"/>
      <c r="N5" s="689"/>
      <c r="O5" s="689"/>
      <c r="P5" s="690"/>
      <c r="Q5" s="701" t="s">
        <v>87</v>
      </c>
      <c r="R5" s="702"/>
      <c r="S5" s="702"/>
      <c r="T5" s="702"/>
      <c r="U5" s="702"/>
      <c r="V5" s="702"/>
      <c r="W5" s="703"/>
    </row>
    <row r="6" spans="1:23" ht="24" customHeight="1">
      <c r="A6" s="100" t="s">
        <v>178</v>
      </c>
      <c r="B6" s="243"/>
      <c r="C6" s="677" t="s">
        <v>81</v>
      </c>
      <c r="D6" s="695"/>
      <c r="E6" s="695"/>
      <c r="F6" s="695"/>
      <c r="G6" s="695"/>
      <c r="H6" s="695"/>
      <c r="I6" s="678"/>
      <c r="J6" s="679" t="s">
        <v>84</v>
      </c>
      <c r="K6" s="696"/>
      <c r="L6" s="696"/>
      <c r="M6" s="696"/>
      <c r="N6" s="696"/>
      <c r="O6" s="696"/>
      <c r="P6" s="697"/>
      <c r="Q6" s="679" t="s">
        <v>89</v>
      </c>
      <c r="R6" s="696"/>
      <c r="S6" s="696"/>
      <c r="T6" s="696"/>
      <c r="U6" s="696"/>
      <c r="V6" s="696"/>
      <c r="W6" s="698"/>
    </row>
    <row r="7" spans="1:23" ht="24" customHeight="1">
      <c r="A7" s="712" t="s">
        <v>185</v>
      </c>
      <c r="B7" s="713"/>
      <c r="C7" s="12"/>
      <c r="D7" s="47"/>
      <c r="E7" s="47"/>
      <c r="F7" s="47" t="s">
        <v>63</v>
      </c>
      <c r="G7" s="47"/>
      <c r="H7" s="47"/>
      <c r="I7" s="13"/>
      <c r="J7" s="14"/>
      <c r="K7" s="48"/>
      <c r="L7" s="48"/>
      <c r="M7" s="48" t="s">
        <v>63</v>
      </c>
      <c r="N7" s="48"/>
      <c r="O7" s="48"/>
      <c r="P7" s="49"/>
      <c r="Q7" s="692" t="s">
        <v>24</v>
      </c>
      <c r="R7" s="693"/>
      <c r="S7" s="693"/>
      <c r="T7" s="693"/>
      <c r="U7" s="693"/>
      <c r="V7" s="693"/>
      <c r="W7" s="694"/>
    </row>
    <row r="8" spans="1:23" ht="24" customHeight="1" thickBot="1">
      <c r="A8" s="9"/>
      <c r="B8" s="10"/>
      <c r="C8" s="600" t="s">
        <v>85</v>
      </c>
      <c r="D8" s="599" t="s">
        <v>77</v>
      </c>
      <c r="E8" s="599" t="s">
        <v>158</v>
      </c>
      <c r="F8" s="599" t="s">
        <v>78</v>
      </c>
      <c r="G8" s="599" t="s">
        <v>79</v>
      </c>
      <c r="H8" s="599" t="s">
        <v>159</v>
      </c>
      <c r="I8" s="601" t="s">
        <v>169</v>
      </c>
      <c r="J8" s="602" t="s">
        <v>160</v>
      </c>
      <c r="K8" s="603" t="s">
        <v>161</v>
      </c>
      <c r="L8" s="603" t="s">
        <v>156</v>
      </c>
      <c r="M8" s="603" t="s">
        <v>162</v>
      </c>
      <c r="N8" s="603" t="s">
        <v>163</v>
      </c>
      <c r="O8" s="603" t="s">
        <v>157</v>
      </c>
      <c r="P8" s="604" t="s">
        <v>168</v>
      </c>
      <c r="Q8" s="605" t="s">
        <v>160</v>
      </c>
      <c r="R8" s="606" t="s">
        <v>161</v>
      </c>
      <c r="S8" s="606" t="s">
        <v>156</v>
      </c>
      <c r="T8" s="606" t="s">
        <v>162</v>
      </c>
      <c r="U8" s="606" t="s">
        <v>163</v>
      </c>
      <c r="V8" s="606" t="s">
        <v>157</v>
      </c>
      <c r="W8" s="607" t="s">
        <v>168</v>
      </c>
    </row>
    <row r="9" spans="1:24" ht="24" customHeight="1" thickTop="1">
      <c r="A9" s="73" t="s">
        <v>90</v>
      </c>
      <c r="B9" s="74"/>
      <c r="C9" s="200">
        <v>5.935</v>
      </c>
      <c r="D9" s="201">
        <v>5.715999999999999</v>
      </c>
      <c r="E9" s="201">
        <v>11.651</v>
      </c>
      <c r="F9" s="201">
        <v>6.4719999999999995</v>
      </c>
      <c r="G9" s="201">
        <v>6.726000000000001</v>
      </c>
      <c r="H9" s="201">
        <v>13.198</v>
      </c>
      <c r="I9" s="284">
        <v>24.849</v>
      </c>
      <c r="J9" s="285">
        <v>5.137</v>
      </c>
      <c r="K9" s="286">
        <v>5.711</v>
      </c>
      <c r="L9" s="286">
        <v>10.847999999999999</v>
      </c>
      <c r="M9" s="286">
        <v>6.258</v>
      </c>
      <c r="N9" s="286">
        <v>6.47</v>
      </c>
      <c r="O9" s="286">
        <v>12.728000000000002</v>
      </c>
      <c r="P9" s="287">
        <v>23.576</v>
      </c>
      <c r="Q9" s="400">
        <v>1.1553435857504382</v>
      </c>
      <c r="R9" s="131">
        <v>1.0008755034144632</v>
      </c>
      <c r="S9" s="131">
        <v>1.0740228613569323</v>
      </c>
      <c r="T9" s="131">
        <v>1.0341962288271012</v>
      </c>
      <c r="U9" s="131">
        <v>1.0395672333848531</v>
      </c>
      <c r="V9" s="131">
        <v>1.036926461345066</v>
      </c>
      <c r="W9" s="132">
        <v>1.053995588734306</v>
      </c>
      <c r="X9" s="379"/>
    </row>
    <row r="10" spans="1:24" ht="24" customHeight="1" thickBot="1">
      <c r="A10" s="81" t="s">
        <v>91</v>
      </c>
      <c r="B10" s="82"/>
      <c r="C10" s="210">
        <v>8.658000000000001</v>
      </c>
      <c r="D10" s="211">
        <v>7.915</v>
      </c>
      <c r="E10" s="211">
        <v>16.573</v>
      </c>
      <c r="F10" s="211">
        <v>8.52</v>
      </c>
      <c r="G10" s="211">
        <v>8.882000000000001</v>
      </c>
      <c r="H10" s="211">
        <v>17.402</v>
      </c>
      <c r="I10" s="288">
        <v>33.975</v>
      </c>
      <c r="J10" s="289">
        <v>8.600999999999999</v>
      </c>
      <c r="K10" s="290">
        <v>8.926000000000002</v>
      </c>
      <c r="L10" s="290">
        <v>17.527</v>
      </c>
      <c r="M10" s="290">
        <v>9.016</v>
      </c>
      <c r="N10" s="290">
        <v>9.361</v>
      </c>
      <c r="O10" s="290">
        <v>18.377</v>
      </c>
      <c r="P10" s="291">
        <v>35.904</v>
      </c>
      <c r="Q10" s="401">
        <v>1.006627136379491</v>
      </c>
      <c r="R10" s="88">
        <v>0.8867353797893791</v>
      </c>
      <c r="S10" s="88">
        <v>0.945569692474468</v>
      </c>
      <c r="T10" s="88">
        <v>0.9449866903283052</v>
      </c>
      <c r="U10" s="88">
        <v>0.9488302531780793</v>
      </c>
      <c r="V10" s="88">
        <v>0.9469445502530338</v>
      </c>
      <c r="W10" s="90">
        <v>0.946273395721925</v>
      </c>
      <c r="X10" s="379"/>
    </row>
    <row r="11" spans="1:24" ht="24" customHeight="1" thickTop="1">
      <c r="A11" s="91"/>
      <c r="B11" s="92" t="s">
        <v>93</v>
      </c>
      <c r="C11" s="200">
        <v>5.47</v>
      </c>
      <c r="D11" s="50">
        <v>5.168</v>
      </c>
      <c r="E11" s="50">
        <v>10.638000000000002</v>
      </c>
      <c r="F11" s="50">
        <v>4.976</v>
      </c>
      <c r="G11" s="50">
        <v>5.284000000000001</v>
      </c>
      <c r="H11" s="50">
        <v>10.26</v>
      </c>
      <c r="I11" s="284">
        <v>20.898000000000003</v>
      </c>
      <c r="J11" s="292">
        <v>5.872</v>
      </c>
      <c r="K11" s="293">
        <v>5.883</v>
      </c>
      <c r="L11" s="293">
        <v>11.755</v>
      </c>
      <c r="M11" s="293">
        <v>5.718</v>
      </c>
      <c r="N11" s="293">
        <v>5.9479999999999995</v>
      </c>
      <c r="O11" s="293">
        <v>11.666</v>
      </c>
      <c r="P11" s="294">
        <v>23.421</v>
      </c>
      <c r="Q11" s="402">
        <v>0.9315395095367849</v>
      </c>
      <c r="R11" s="95">
        <v>0.8784633690294068</v>
      </c>
      <c r="S11" s="95">
        <v>0.9049766056997025</v>
      </c>
      <c r="T11" s="95">
        <v>0.8702343476740119</v>
      </c>
      <c r="U11" s="95">
        <v>0.8883658372562208</v>
      </c>
      <c r="V11" s="95">
        <v>0.8794788273615636</v>
      </c>
      <c r="W11" s="80">
        <v>0.8922761624183426</v>
      </c>
      <c r="X11" s="379"/>
    </row>
    <row r="12" spans="1:24" ht="24" customHeight="1">
      <c r="A12" s="97"/>
      <c r="B12" s="98" t="s">
        <v>94</v>
      </c>
      <c r="C12" s="200">
        <v>0.9890000000000001</v>
      </c>
      <c r="D12" s="50">
        <v>0.8720000000000001</v>
      </c>
      <c r="E12" s="50">
        <v>1.8610000000000002</v>
      </c>
      <c r="F12" s="50">
        <v>1.058</v>
      </c>
      <c r="G12" s="50">
        <v>1.091</v>
      </c>
      <c r="H12" s="50">
        <v>2.149</v>
      </c>
      <c r="I12" s="284">
        <v>4.01</v>
      </c>
      <c r="J12" s="292">
        <v>0.8240000000000001</v>
      </c>
      <c r="K12" s="293">
        <v>0.8380000000000001</v>
      </c>
      <c r="L12" s="293">
        <v>1.6620000000000001</v>
      </c>
      <c r="M12" s="293">
        <v>0.984</v>
      </c>
      <c r="N12" s="293">
        <v>1.0210000000000001</v>
      </c>
      <c r="O12" s="293">
        <v>2.005</v>
      </c>
      <c r="P12" s="294">
        <v>3.667</v>
      </c>
      <c r="Q12" s="402">
        <v>1.200242718446602</v>
      </c>
      <c r="R12" s="95">
        <v>1.0405727923627686</v>
      </c>
      <c r="S12" s="95">
        <v>1.1197352587244285</v>
      </c>
      <c r="T12" s="502">
        <v>1.0752032520325203</v>
      </c>
      <c r="U12" s="95">
        <v>1.068560235063663</v>
      </c>
      <c r="V12" s="95">
        <v>1.0718204488778056</v>
      </c>
      <c r="W12" s="80">
        <v>1.0935369511862558</v>
      </c>
      <c r="X12" s="379"/>
    </row>
    <row r="13" spans="1:24" ht="24" customHeight="1">
      <c r="A13" s="26"/>
      <c r="B13" s="98" t="s">
        <v>95</v>
      </c>
      <c r="C13" s="200">
        <v>2.199</v>
      </c>
      <c r="D13" s="50">
        <v>1.698</v>
      </c>
      <c r="E13" s="50">
        <v>3.897</v>
      </c>
      <c r="F13" s="50">
        <v>2.4859999999999998</v>
      </c>
      <c r="G13" s="50">
        <v>2.37</v>
      </c>
      <c r="H13" s="50">
        <v>4.856</v>
      </c>
      <c r="I13" s="284">
        <v>8.753</v>
      </c>
      <c r="J13" s="292">
        <v>1.905</v>
      </c>
      <c r="K13" s="293">
        <v>2.12</v>
      </c>
      <c r="L13" s="293">
        <v>4.025</v>
      </c>
      <c r="M13" s="293">
        <v>2.314</v>
      </c>
      <c r="N13" s="293">
        <v>2.2489999999999997</v>
      </c>
      <c r="O13" s="293">
        <v>4.563</v>
      </c>
      <c r="P13" s="294">
        <v>8.588000000000001</v>
      </c>
      <c r="Q13" s="402">
        <v>1.1543307086614172</v>
      </c>
      <c r="R13" s="95">
        <v>0.8009433962264151</v>
      </c>
      <c r="S13" s="94">
        <v>0.968198757763975</v>
      </c>
      <c r="T13" s="223">
        <v>1.0743301642178045</v>
      </c>
      <c r="U13" s="95">
        <v>1.0538016896398401</v>
      </c>
      <c r="V13" s="95">
        <v>1.0642121411352181</v>
      </c>
      <c r="W13" s="80">
        <v>1.0192128551467163</v>
      </c>
      <c r="X13" s="379"/>
    </row>
    <row r="14" spans="1:24" ht="24" customHeight="1">
      <c r="A14" s="100"/>
      <c r="B14" s="101" t="s">
        <v>96</v>
      </c>
      <c r="C14" s="200"/>
      <c r="D14" s="50">
        <v>0</v>
      </c>
      <c r="E14" s="50">
        <v>0</v>
      </c>
      <c r="F14" s="50"/>
      <c r="G14" s="50">
        <v>0</v>
      </c>
      <c r="H14" s="50">
        <v>0</v>
      </c>
      <c r="I14" s="284">
        <v>0</v>
      </c>
      <c r="J14" s="292"/>
      <c r="K14" s="293"/>
      <c r="L14" s="293">
        <v>0</v>
      </c>
      <c r="M14" s="293"/>
      <c r="N14" s="293">
        <v>0</v>
      </c>
      <c r="O14" s="293">
        <v>0</v>
      </c>
      <c r="P14" s="294">
        <v>0</v>
      </c>
      <c r="Q14" s="501" t="s">
        <v>15</v>
      </c>
      <c r="R14" s="193" t="s">
        <v>15</v>
      </c>
      <c r="S14" s="193" t="s">
        <v>15</v>
      </c>
      <c r="T14" s="193" t="s">
        <v>15</v>
      </c>
      <c r="U14" s="193" t="s">
        <v>15</v>
      </c>
      <c r="V14" s="193" t="s">
        <v>15</v>
      </c>
      <c r="W14" s="305" t="s">
        <v>15</v>
      </c>
      <c r="X14" s="379"/>
    </row>
    <row r="15" spans="1:24" ht="24" customHeight="1" thickBot="1">
      <c r="A15" s="102"/>
      <c r="B15" s="103" t="s">
        <v>97</v>
      </c>
      <c r="C15" s="210"/>
      <c r="D15" s="211">
        <v>0.177</v>
      </c>
      <c r="E15" s="211">
        <v>0.177</v>
      </c>
      <c r="F15" s="211"/>
      <c r="G15" s="211">
        <v>0.137</v>
      </c>
      <c r="H15" s="211">
        <v>0.137</v>
      </c>
      <c r="I15" s="288">
        <v>0.314</v>
      </c>
      <c r="J15" s="295"/>
      <c r="K15" s="296">
        <v>0.085</v>
      </c>
      <c r="L15" s="296">
        <v>0.085</v>
      </c>
      <c r="M15" s="296"/>
      <c r="N15" s="296">
        <v>0.143</v>
      </c>
      <c r="O15" s="296">
        <v>0.143</v>
      </c>
      <c r="P15" s="297">
        <v>0.22799999999999998</v>
      </c>
      <c r="Q15" s="403" t="s">
        <v>15</v>
      </c>
      <c r="R15" s="404">
        <v>2.0823529411764707</v>
      </c>
      <c r="S15" s="404">
        <v>2.0823529411764707</v>
      </c>
      <c r="T15" s="404" t="s">
        <v>15</v>
      </c>
      <c r="U15" s="404">
        <v>0.9580419580419582</v>
      </c>
      <c r="V15" s="404">
        <v>0.9580419580419582</v>
      </c>
      <c r="W15" s="108">
        <v>1.3771929824561404</v>
      </c>
      <c r="X15" s="379"/>
    </row>
    <row r="16" spans="1:24" ht="24" customHeight="1" thickBot="1" thickTop="1">
      <c r="A16" s="110" t="s">
        <v>92</v>
      </c>
      <c r="B16" s="111"/>
      <c r="C16" s="216">
        <v>14.593000000000002</v>
      </c>
      <c r="D16" s="217">
        <v>13.630999999999998</v>
      </c>
      <c r="E16" s="217">
        <v>28.224</v>
      </c>
      <c r="F16" s="217">
        <v>14.991999999999999</v>
      </c>
      <c r="G16" s="217">
        <v>15.608000000000002</v>
      </c>
      <c r="H16" s="217">
        <v>30.6</v>
      </c>
      <c r="I16" s="298">
        <v>58.824</v>
      </c>
      <c r="J16" s="299">
        <v>13.738</v>
      </c>
      <c r="K16" s="300">
        <v>14.637000000000002</v>
      </c>
      <c r="L16" s="300">
        <v>28.375</v>
      </c>
      <c r="M16" s="300">
        <v>15.274000000000001</v>
      </c>
      <c r="N16" s="300">
        <v>15.831000000000001</v>
      </c>
      <c r="O16" s="300">
        <v>31.105</v>
      </c>
      <c r="P16" s="301">
        <v>59.48</v>
      </c>
      <c r="Q16" s="405">
        <v>1.0622361333527444</v>
      </c>
      <c r="R16" s="117">
        <v>0.9312700690032107</v>
      </c>
      <c r="S16" s="117">
        <v>0.9946784140969163</v>
      </c>
      <c r="T16" s="117">
        <v>0.9815372528479769</v>
      </c>
      <c r="U16" s="117">
        <v>0.985913713599899</v>
      </c>
      <c r="V16" s="117">
        <v>0.9837646680597975</v>
      </c>
      <c r="W16" s="118">
        <v>0.9889710827168795</v>
      </c>
      <c r="X16" s="379"/>
    </row>
    <row r="17" spans="1:24" ht="24" customHeight="1">
      <c r="A17" s="249"/>
      <c r="B17" s="250"/>
      <c r="C17" s="251"/>
      <c r="D17" s="251"/>
      <c r="E17" s="251"/>
      <c r="F17" s="251"/>
      <c r="G17" s="251"/>
      <c r="H17" s="251"/>
      <c r="I17" s="251"/>
      <c r="J17" s="532"/>
      <c r="K17" s="532"/>
      <c r="L17" s="532"/>
      <c r="M17" s="532"/>
      <c r="N17" s="532"/>
      <c r="O17" s="532"/>
      <c r="P17" s="532"/>
      <c r="Q17" s="254"/>
      <c r="R17" s="254"/>
      <c r="S17" s="254"/>
      <c r="T17" s="254"/>
      <c r="U17" s="254"/>
      <c r="V17" s="254"/>
      <c r="W17" s="254"/>
      <c r="X17" s="379"/>
    </row>
    <row r="18" spans="1:24" ht="24" customHeight="1">
      <c r="A18" s="249"/>
      <c r="B18" s="250"/>
      <c r="C18" s="251"/>
      <c r="D18" s="251"/>
      <c r="E18" s="251"/>
      <c r="F18" s="251"/>
      <c r="G18" s="251"/>
      <c r="H18" s="251"/>
      <c r="I18" s="251"/>
      <c r="J18" s="532"/>
      <c r="K18" s="532"/>
      <c r="L18" s="532"/>
      <c r="M18" s="532"/>
      <c r="N18" s="532"/>
      <c r="O18" s="532"/>
      <c r="P18" s="532"/>
      <c r="Q18" s="254"/>
      <c r="R18" s="254"/>
      <c r="S18" s="254"/>
      <c r="T18" s="254"/>
      <c r="U18" s="254"/>
      <c r="V18" s="254"/>
      <c r="W18" s="254"/>
      <c r="X18" s="379"/>
    </row>
    <row r="19" spans="1:24" ht="24" customHeight="1" thickBot="1">
      <c r="A19" s="258"/>
      <c r="B19" s="258"/>
      <c r="C19" s="3"/>
      <c r="D19" s="3"/>
      <c r="E19" s="259"/>
      <c r="F19" s="3"/>
      <c r="G19" s="260"/>
      <c r="H19" s="3"/>
      <c r="I19" s="3"/>
      <c r="J19" s="3"/>
      <c r="K19" s="3"/>
      <c r="L19" s="3"/>
      <c r="M19" s="3"/>
      <c r="N19" s="3"/>
      <c r="O19" s="3"/>
      <c r="P19" s="3"/>
      <c r="Q19" s="338"/>
      <c r="R19" s="338"/>
      <c r="S19" s="338"/>
      <c r="T19" s="338"/>
      <c r="U19" s="338"/>
      <c r="V19" s="338"/>
      <c r="W19" s="395" t="s">
        <v>75</v>
      </c>
      <c r="X19" s="379"/>
    </row>
    <row r="20" spans="1:24" ht="24" customHeight="1">
      <c r="A20" s="6" t="s">
        <v>178</v>
      </c>
      <c r="B20" s="261"/>
      <c r="C20" s="687" t="s">
        <v>170</v>
      </c>
      <c r="D20" s="660"/>
      <c r="E20" s="660"/>
      <c r="F20" s="660"/>
      <c r="G20" s="660"/>
      <c r="H20" s="660"/>
      <c r="I20" s="688"/>
      <c r="J20" s="673" t="s">
        <v>171</v>
      </c>
      <c r="K20" s="689"/>
      <c r="L20" s="689"/>
      <c r="M20" s="689"/>
      <c r="N20" s="689"/>
      <c r="O20" s="689"/>
      <c r="P20" s="690"/>
      <c r="Q20" s="701" t="s">
        <v>87</v>
      </c>
      <c r="R20" s="702"/>
      <c r="S20" s="702"/>
      <c r="T20" s="702"/>
      <c r="U20" s="702"/>
      <c r="V20" s="702"/>
      <c r="W20" s="703"/>
      <c r="X20" s="379"/>
    </row>
    <row r="21" spans="1:24" ht="24" customHeight="1">
      <c r="A21" s="712" t="s">
        <v>188</v>
      </c>
      <c r="B21" s="713"/>
      <c r="C21" s="677" t="s">
        <v>81</v>
      </c>
      <c r="D21" s="695"/>
      <c r="E21" s="695"/>
      <c r="F21" s="695"/>
      <c r="G21" s="695"/>
      <c r="H21" s="695"/>
      <c r="I21" s="678"/>
      <c r="J21" s="679" t="s">
        <v>84</v>
      </c>
      <c r="K21" s="696"/>
      <c r="L21" s="696"/>
      <c r="M21" s="696"/>
      <c r="N21" s="696"/>
      <c r="O21" s="696"/>
      <c r="P21" s="697"/>
      <c r="Q21" s="679" t="s">
        <v>89</v>
      </c>
      <c r="R21" s="696"/>
      <c r="S21" s="696"/>
      <c r="T21" s="696"/>
      <c r="U21" s="696"/>
      <c r="V21" s="696"/>
      <c r="W21" s="698"/>
      <c r="X21" s="379"/>
    </row>
    <row r="22" spans="1:24" ht="24" customHeight="1">
      <c r="A22" s="100"/>
      <c r="B22" s="243"/>
      <c r="C22" s="12"/>
      <c r="D22" s="47"/>
      <c r="E22" s="47"/>
      <c r="F22" s="47" t="s">
        <v>63</v>
      </c>
      <c r="G22" s="47"/>
      <c r="H22" s="47"/>
      <c r="I22" s="13"/>
      <c r="J22" s="14"/>
      <c r="K22" s="48"/>
      <c r="L22" s="48"/>
      <c r="M22" s="48" t="s">
        <v>63</v>
      </c>
      <c r="N22" s="48"/>
      <c r="O22" s="48"/>
      <c r="P22" s="49"/>
      <c r="Q22" s="692" t="s">
        <v>24</v>
      </c>
      <c r="R22" s="693"/>
      <c r="S22" s="693"/>
      <c r="T22" s="693"/>
      <c r="U22" s="693"/>
      <c r="V22" s="693"/>
      <c r="W22" s="694"/>
      <c r="X22" s="379"/>
    </row>
    <row r="23" spans="1:24" ht="24" customHeight="1" thickBot="1">
      <c r="A23" s="262"/>
      <c r="B23" s="263"/>
      <c r="C23" s="600" t="s">
        <v>85</v>
      </c>
      <c r="D23" s="599" t="s">
        <v>77</v>
      </c>
      <c r="E23" s="599" t="s">
        <v>158</v>
      </c>
      <c r="F23" s="599" t="s">
        <v>78</v>
      </c>
      <c r="G23" s="599" t="s">
        <v>79</v>
      </c>
      <c r="H23" s="599" t="s">
        <v>159</v>
      </c>
      <c r="I23" s="601" t="s">
        <v>169</v>
      </c>
      <c r="J23" s="602" t="s">
        <v>160</v>
      </c>
      <c r="K23" s="603" t="s">
        <v>161</v>
      </c>
      <c r="L23" s="603" t="s">
        <v>156</v>
      </c>
      <c r="M23" s="603" t="s">
        <v>162</v>
      </c>
      <c r="N23" s="603" t="s">
        <v>163</v>
      </c>
      <c r="O23" s="603" t="s">
        <v>157</v>
      </c>
      <c r="P23" s="604" t="s">
        <v>168</v>
      </c>
      <c r="Q23" s="605" t="s">
        <v>160</v>
      </c>
      <c r="R23" s="606" t="s">
        <v>161</v>
      </c>
      <c r="S23" s="606" t="s">
        <v>156</v>
      </c>
      <c r="T23" s="606" t="s">
        <v>162</v>
      </c>
      <c r="U23" s="606" t="s">
        <v>163</v>
      </c>
      <c r="V23" s="606" t="s">
        <v>157</v>
      </c>
      <c r="W23" s="607" t="s">
        <v>168</v>
      </c>
      <c r="X23" s="379"/>
    </row>
    <row r="24" spans="1:24" ht="24" customHeight="1" thickBot="1" thickTop="1">
      <c r="A24" s="266" t="s">
        <v>103</v>
      </c>
      <c r="B24" s="267"/>
      <c r="C24" s="497">
        <v>0.356</v>
      </c>
      <c r="D24" s="498">
        <v>0.01100000000000001</v>
      </c>
      <c r="E24" s="498">
        <v>0.367</v>
      </c>
      <c r="F24" s="498">
        <v>0.17</v>
      </c>
      <c r="G24" s="498">
        <v>0.5</v>
      </c>
      <c r="H24" s="499">
        <v>0.67</v>
      </c>
      <c r="I24" s="500">
        <v>1.037</v>
      </c>
      <c r="J24" s="310">
        <v>1.003</v>
      </c>
      <c r="K24" s="311">
        <v>1.325</v>
      </c>
      <c r="L24" s="311">
        <v>2.3280000000000003</v>
      </c>
      <c r="M24" s="311">
        <v>1.233</v>
      </c>
      <c r="N24" s="311">
        <v>0.69</v>
      </c>
      <c r="O24" s="311">
        <v>1.92</v>
      </c>
      <c r="P24" s="312">
        <v>4.25</v>
      </c>
      <c r="Q24" s="396">
        <v>0.35493519441674976</v>
      </c>
      <c r="R24" s="397">
        <v>0.008301886792452837</v>
      </c>
      <c r="S24" s="507" t="s">
        <v>15</v>
      </c>
      <c r="T24" s="397">
        <v>0.137875101378751</v>
      </c>
      <c r="U24" s="397">
        <v>0.7246376811594204</v>
      </c>
      <c r="V24" s="397">
        <v>0.34895833333333337</v>
      </c>
      <c r="W24" s="398">
        <v>0.236</v>
      </c>
      <c r="X24" s="379"/>
    </row>
    <row r="25" spans="1:24" ht="24" customHeight="1" thickBot="1">
      <c r="A25" s="110" t="s">
        <v>126</v>
      </c>
      <c r="B25" s="111"/>
      <c r="C25" s="750"/>
      <c r="D25" s="751"/>
      <c r="E25" s="751"/>
      <c r="F25" s="751"/>
      <c r="G25" s="751"/>
      <c r="H25" s="752"/>
      <c r="I25" s="302">
        <v>9</v>
      </c>
      <c r="J25" s="750"/>
      <c r="K25" s="751"/>
      <c r="L25" s="751"/>
      <c r="M25" s="751"/>
      <c r="N25" s="751"/>
      <c r="O25" s="752"/>
      <c r="P25" s="303">
        <v>6.2</v>
      </c>
      <c r="Q25" s="753"/>
      <c r="R25" s="754"/>
      <c r="S25" s="754"/>
      <c r="T25" s="754"/>
      <c r="U25" s="754"/>
      <c r="V25" s="755"/>
      <c r="W25" s="399">
        <v>1.442</v>
      </c>
      <c r="X25" s="379"/>
    </row>
    <row r="27" spans="3:10" ht="13.5">
      <c r="C27">
        <v>10</v>
      </c>
      <c r="J27">
        <v>10</v>
      </c>
    </row>
  </sheetData>
  <mergeCells count="19">
    <mergeCell ref="A7:B7"/>
    <mergeCell ref="Q22:W22"/>
    <mergeCell ref="A21:B21"/>
    <mergeCell ref="C21:I21"/>
    <mergeCell ref="J21:P21"/>
    <mergeCell ref="Q21:W21"/>
    <mergeCell ref="C25:H25"/>
    <mergeCell ref="J25:O25"/>
    <mergeCell ref="Q25:V25"/>
    <mergeCell ref="C20:I20"/>
    <mergeCell ref="J20:P20"/>
    <mergeCell ref="Q20:W20"/>
    <mergeCell ref="C5:I5"/>
    <mergeCell ref="J5:P5"/>
    <mergeCell ref="Q5:W5"/>
    <mergeCell ref="Q7:W7"/>
    <mergeCell ref="C6:I6"/>
    <mergeCell ref="J6:P6"/>
    <mergeCell ref="Q6:W6"/>
  </mergeCells>
  <printOptions/>
  <pageMargins left="0.75" right="0.75" top="0.38" bottom="0.4" header="0.28" footer="0.28"/>
  <pageSetup fitToHeight="1" fitToWidth="1" horizontalDpi="600" verticalDpi="600" orientation="landscape" paperSize="9" scale="68" r:id="rId1"/>
  <headerFooter alignWithMargins="0">
    <oddFooter xml:space="preserve">&amp;C&amp;P / &amp;N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4:W27"/>
  <sheetViews>
    <sheetView zoomScale="75" zoomScaleNormal="75" workbookViewId="0" topLeftCell="A5">
      <selection activeCell="C24" sqref="C24:W25"/>
    </sheetView>
  </sheetViews>
  <sheetFormatPr defaultColWidth="9.00390625" defaultRowHeight="13.5"/>
  <cols>
    <col min="3" max="23" width="8.25390625" style="0" customWidth="1"/>
  </cols>
  <sheetData>
    <row r="1" ht="20.25" customHeight="1"/>
    <row r="2" ht="20.25" customHeight="1"/>
    <row r="4" spans="1:23" ht="24" customHeight="1" thickBot="1">
      <c r="A4" s="3"/>
      <c r="B4" s="3"/>
      <c r="C4" s="3"/>
      <c r="D4" s="3"/>
      <c r="E4" s="3"/>
      <c r="F4" s="3"/>
      <c r="G4" s="3"/>
      <c r="H4" s="3"/>
      <c r="I4" s="5"/>
      <c r="J4" s="5"/>
      <c r="K4" s="5"/>
      <c r="L4" s="5"/>
      <c r="M4" s="3"/>
      <c r="N4" s="3"/>
      <c r="O4" s="3"/>
      <c r="P4" s="3"/>
      <c r="Q4" s="3"/>
      <c r="R4" s="3"/>
      <c r="S4" s="3"/>
      <c r="T4" s="3"/>
      <c r="U4" s="3"/>
      <c r="V4" s="3"/>
      <c r="W4" s="4" t="s">
        <v>75</v>
      </c>
    </row>
    <row r="5" spans="1:23" ht="24" customHeight="1">
      <c r="A5" s="6" t="s">
        <v>54</v>
      </c>
      <c r="B5" s="242"/>
      <c r="C5" s="687" t="s">
        <v>170</v>
      </c>
      <c r="D5" s="660"/>
      <c r="E5" s="660"/>
      <c r="F5" s="660"/>
      <c r="G5" s="660"/>
      <c r="H5" s="660"/>
      <c r="I5" s="688"/>
      <c r="J5" s="673" t="s">
        <v>171</v>
      </c>
      <c r="K5" s="689"/>
      <c r="L5" s="689"/>
      <c r="M5" s="689"/>
      <c r="N5" s="689"/>
      <c r="O5" s="689"/>
      <c r="P5" s="690"/>
      <c r="Q5" s="701" t="s">
        <v>87</v>
      </c>
      <c r="R5" s="702"/>
      <c r="S5" s="702"/>
      <c r="T5" s="702"/>
      <c r="U5" s="702"/>
      <c r="V5" s="702"/>
      <c r="W5" s="703"/>
    </row>
    <row r="6" spans="1:23" ht="24" customHeight="1">
      <c r="A6" s="100" t="s">
        <v>178</v>
      </c>
      <c r="B6" s="243"/>
      <c r="C6" s="677" t="s">
        <v>81</v>
      </c>
      <c r="D6" s="695"/>
      <c r="E6" s="695"/>
      <c r="F6" s="695"/>
      <c r="G6" s="695"/>
      <c r="H6" s="695"/>
      <c r="I6" s="678"/>
      <c r="J6" s="679" t="s">
        <v>84</v>
      </c>
      <c r="K6" s="696"/>
      <c r="L6" s="696"/>
      <c r="M6" s="696"/>
      <c r="N6" s="696"/>
      <c r="O6" s="696"/>
      <c r="P6" s="697"/>
      <c r="Q6" s="679" t="s">
        <v>89</v>
      </c>
      <c r="R6" s="696"/>
      <c r="S6" s="696"/>
      <c r="T6" s="696"/>
      <c r="U6" s="696"/>
      <c r="V6" s="696"/>
      <c r="W6" s="698"/>
    </row>
    <row r="7" spans="1:23" ht="24" customHeight="1">
      <c r="A7" s="712" t="s">
        <v>184</v>
      </c>
      <c r="B7" s="713"/>
      <c r="C7" s="12"/>
      <c r="D7" s="47"/>
      <c r="E7" s="47"/>
      <c r="F7" s="47" t="s">
        <v>63</v>
      </c>
      <c r="G7" s="47"/>
      <c r="H7" s="47"/>
      <c r="I7" s="13"/>
      <c r="J7" s="14"/>
      <c r="K7" s="48"/>
      <c r="L7" s="48"/>
      <c r="M7" s="48" t="s">
        <v>63</v>
      </c>
      <c r="N7" s="48"/>
      <c r="O7" s="48"/>
      <c r="P7" s="49"/>
      <c r="Q7" s="692" t="s">
        <v>24</v>
      </c>
      <c r="R7" s="693"/>
      <c r="S7" s="693"/>
      <c r="T7" s="693"/>
      <c r="U7" s="693"/>
      <c r="V7" s="693"/>
      <c r="W7" s="694"/>
    </row>
    <row r="8" spans="1:23" ht="24" customHeight="1" thickBot="1">
      <c r="A8" s="9"/>
      <c r="B8" s="10"/>
      <c r="C8" s="600" t="s">
        <v>85</v>
      </c>
      <c r="D8" s="599" t="s">
        <v>77</v>
      </c>
      <c r="E8" s="599" t="s">
        <v>158</v>
      </c>
      <c r="F8" s="599" t="s">
        <v>78</v>
      </c>
      <c r="G8" s="599" t="s">
        <v>79</v>
      </c>
      <c r="H8" s="599" t="s">
        <v>159</v>
      </c>
      <c r="I8" s="601" t="s">
        <v>169</v>
      </c>
      <c r="J8" s="602" t="s">
        <v>160</v>
      </c>
      <c r="K8" s="603" t="s">
        <v>161</v>
      </c>
      <c r="L8" s="603" t="s">
        <v>156</v>
      </c>
      <c r="M8" s="603" t="s">
        <v>162</v>
      </c>
      <c r="N8" s="603" t="s">
        <v>163</v>
      </c>
      <c r="O8" s="603" t="s">
        <v>157</v>
      </c>
      <c r="P8" s="604" t="s">
        <v>168</v>
      </c>
      <c r="Q8" s="605" t="s">
        <v>160</v>
      </c>
      <c r="R8" s="606" t="s">
        <v>161</v>
      </c>
      <c r="S8" s="606" t="s">
        <v>156</v>
      </c>
      <c r="T8" s="606" t="s">
        <v>162</v>
      </c>
      <c r="U8" s="606" t="s">
        <v>163</v>
      </c>
      <c r="V8" s="606" t="s">
        <v>157</v>
      </c>
      <c r="W8" s="607" t="s">
        <v>168</v>
      </c>
    </row>
    <row r="9" spans="1:23" ht="24" customHeight="1" thickTop="1">
      <c r="A9" s="73" t="s">
        <v>90</v>
      </c>
      <c r="B9" s="74"/>
      <c r="C9" s="200">
        <v>23.189</v>
      </c>
      <c r="D9" s="201">
        <v>25.185</v>
      </c>
      <c r="E9" s="201">
        <v>48.373999999999995</v>
      </c>
      <c r="F9" s="201">
        <v>28.538</v>
      </c>
      <c r="G9" s="201">
        <v>49.495</v>
      </c>
      <c r="H9" s="201">
        <v>78.033</v>
      </c>
      <c r="I9" s="284">
        <v>126.407</v>
      </c>
      <c r="J9" s="285">
        <v>15.072999999999999</v>
      </c>
      <c r="K9" s="286">
        <v>20.402</v>
      </c>
      <c r="L9" s="286">
        <v>35.475</v>
      </c>
      <c r="M9" s="286">
        <v>22.335</v>
      </c>
      <c r="N9" s="286">
        <v>46.948</v>
      </c>
      <c r="O9" s="286">
        <v>69.283</v>
      </c>
      <c r="P9" s="287">
        <v>104.75800000000001</v>
      </c>
      <c r="Q9" s="380">
        <v>1.5384462283553375</v>
      </c>
      <c r="R9" s="381">
        <v>1.234437800215665</v>
      </c>
      <c r="S9" s="381">
        <v>1.3636081747709652</v>
      </c>
      <c r="T9" s="381">
        <v>1.277725542869935</v>
      </c>
      <c r="U9" s="381">
        <v>1.0542515123114935</v>
      </c>
      <c r="V9" s="381">
        <v>1.1262936073784333</v>
      </c>
      <c r="W9" s="382">
        <v>1.2066572481337938</v>
      </c>
    </row>
    <row r="10" spans="1:23" ht="24" customHeight="1" thickBot="1">
      <c r="A10" s="81" t="s">
        <v>91</v>
      </c>
      <c r="B10" s="82"/>
      <c r="C10" s="210">
        <v>2.459</v>
      </c>
      <c r="D10" s="211">
        <v>2.824</v>
      </c>
      <c r="E10" s="211">
        <v>5.283</v>
      </c>
      <c r="F10" s="211">
        <v>2.262</v>
      </c>
      <c r="G10" s="211">
        <v>2.044</v>
      </c>
      <c r="H10" s="211">
        <v>4.306</v>
      </c>
      <c r="I10" s="288">
        <v>9.589</v>
      </c>
      <c r="J10" s="289">
        <v>2.786</v>
      </c>
      <c r="K10" s="290">
        <v>3.542</v>
      </c>
      <c r="L10" s="290">
        <v>6.328</v>
      </c>
      <c r="M10" s="290">
        <v>3.274</v>
      </c>
      <c r="N10" s="290">
        <v>2.2910000000000004</v>
      </c>
      <c r="O10" s="290">
        <v>5.565</v>
      </c>
      <c r="P10" s="291">
        <v>11.893</v>
      </c>
      <c r="Q10" s="383">
        <v>0.8826274228284279</v>
      </c>
      <c r="R10" s="384">
        <v>0.7972896668548842</v>
      </c>
      <c r="S10" s="384">
        <v>0.8348609355246523</v>
      </c>
      <c r="T10" s="384">
        <v>0.6908979841172878</v>
      </c>
      <c r="U10" s="384">
        <v>0.8921868179834133</v>
      </c>
      <c r="V10" s="384">
        <v>0.7737646001796945</v>
      </c>
      <c r="W10" s="385">
        <v>0.8062725973261582</v>
      </c>
    </row>
    <row r="11" spans="1:23" ht="24" customHeight="1" thickTop="1">
      <c r="A11" s="91"/>
      <c r="B11" s="92" t="s">
        <v>93</v>
      </c>
      <c r="C11" s="200">
        <v>0.067</v>
      </c>
      <c r="D11" s="50">
        <v>0.06</v>
      </c>
      <c r="E11" s="50">
        <v>0.127</v>
      </c>
      <c r="F11" s="50">
        <v>0.048</v>
      </c>
      <c r="G11" s="50">
        <v>0.049</v>
      </c>
      <c r="H11" s="50">
        <v>0.097</v>
      </c>
      <c r="I11" s="284">
        <v>0.224</v>
      </c>
      <c r="J11" s="292">
        <v>0.089</v>
      </c>
      <c r="K11" s="293">
        <v>0.072</v>
      </c>
      <c r="L11" s="293">
        <v>0.16099999999999998</v>
      </c>
      <c r="M11" s="293">
        <v>0.054000000000000006</v>
      </c>
      <c r="N11" s="293">
        <v>0.056999999999999995</v>
      </c>
      <c r="O11" s="293">
        <v>0.111</v>
      </c>
      <c r="P11" s="294">
        <v>0.27199999999999996</v>
      </c>
      <c r="Q11" s="386">
        <v>0.752808988764045</v>
      </c>
      <c r="R11" s="387">
        <v>0.8333333333333334</v>
      </c>
      <c r="S11" s="387">
        <v>0.7888198757763977</v>
      </c>
      <c r="T11" s="387">
        <v>0.8888888888888888</v>
      </c>
      <c r="U11" s="387">
        <v>0.8596491228070177</v>
      </c>
      <c r="V11" s="387">
        <v>0.8738738738738739</v>
      </c>
      <c r="W11" s="388">
        <v>0.823529411764706</v>
      </c>
    </row>
    <row r="12" spans="1:23" ht="24" customHeight="1">
      <c r="A12" s="97"/>
      <c r="B12" s="98" t="s">
        <v>94</v>
      </c>
      <c r="C12" s="200">
        <v>0.325</v>
      </c>
      <c r="D12" s="50">
        <v>0.227</v>
      </c>
      <c r="E12" s="50">
        <v>0.552</v>
      </c>
      <c r="F12" s="50">
        <v>0.157</v>
      </c>
      <c r="G12" s="50">
        <v>0.233</v>
      </c>
      <c r="H12" s="50">
        <v>0.39</v>
      </c>
      <c r="I12" s="284">
        <v>0.9420000000000001</v>
      </c>
      <c r="J12" s="292">
        <v>0</v>
      </c>
      <c r="K12" s="293">
        <v>0</v>
      </c>
      <c r="L12" s="293">
        <v>0</v>
      </c>
      <c r="M12" s="293">
        <v>0</v>
      </c>
      <c r="N12" s="293">
        <v>0</v>
      </c>
      <c r="O12" s="293">
        <v>0</v>
      </c>
      <c r="P12" s="294">
        <v>0</v>
      </c>
      <c r="Q12" s="510" t="s">
        <v>15</v>
      </c>
      <c r="R12" s="511" t="s">
        <v>15</v>
      </c>
      <c r="S12" s="511" t="s">
        <v>15</v>
      </c>
      <c r="T12" s="511" t="s">
        <v>15</v>
      </c>
      <c r="U12" s="511" t="s">
        <v>15</v>
      </c>
      <c r="V12" s="511" t="s">
        <v>15</v>
      </c>
      <c r="W12" s="504" t="s">
        <v>15</v>
      </c>
    </row>
    <row r="13" spans="1:23" ht="24" customHeight="1">
      <c r="A13" s="26"/>
      <c r="B13" s="98" t="s">
        <v>95</v>
      </c>
      <c r="C13" s="200">
        <v>0.008</v>
      </c>
      <c r="D13" s="50">
        <v>0.01</v>
      </c>
      <c r="E13" s="50">
        <v>0.018000000000000002</v>
      </c>
      <c r="F13" s="50">
        <v>0.013000000000000001</v>
      </c>
      <c r="G13" s="50">
        <v>0.012</v>
      </c>
      <c r="H13" s="50">
        <v>0.025</v>
      </c>
      <c r="I13" s="284">
        <v>0.043000000000000003</v>
      </c>
      <c r="J13" s="292">
        <v>0.048</v>
      </c>
      <c r="K13" s="293">
        <v>0.027000000000000003</v>
      </c>
      <c r="L13" s="293">
        <v>0.075</v>
      </c>
      <c r="M13" s="293">
        <v>0.013000000000000001</v>
      </c>
      <c r="N13" s="293">
        <v>0.008</v>
      </c>
      <c r="O13" s="293">
        <v>0.021</v>
      </c>
      <c r="P13" s="294">
        <v>0.09600000000000002</v>
      </c>
      <c r="Q13" s="386">
        <v>0.16666666666666666</v>
      </c>
      <c r="R13" s="387">
        <v>0.37037037037037035</v>
      </c>
      <c r="S13" s="509">
        <v>0.24</v>
      </c>
      <c r="T13" s="407">
        <v>1</v>
      </c>
      <c r="U13" s="387">
        <v>1.5</v>
      </c>
      <c r="V13" s="387">
        <v>1.1904761904761905</v>
      </c>
      <c r="W13" s="388">
        <v>0.44791666666666663</v>
      </c>
    </row>
    <row r="14" spans="1:23" ht="24" customHeight="1">
      <c r="A14" s="100"/>
      <c r="B14" s="101" t="s">
        <v>96</v>
      </c>
      <c r="C14" s="200">
        <v>0.089</v>
      </c>
      <c r="D14" s="50">
        <v>0.053000000000000005</v>
      </c>
      <c r="E14" s="50">
        <v>0.14200000000000002</v>
      </c>
      <c r="F14" s="50">
        <v>0.213</v>
      </c>
      <c r="G14" s="50">
        <v>0.00300000000000002</v>
      </c>
      <c r="H14" s="50">
        <v>0.21600000000000003</v>
      </c>
      <c r="I14" s="284">
        <v>0.35800000000000004</v>
      </c>
      <c r="J14" s="292">
        <v>0.10900000000000001</v>
      </c>
      <c r="K14" s="293">
        <v>0.039</v>
      </c>
      <c r="L14" s="293">
        <v>0.14800000000000002</v>
      </c>
      <c r="M14" s="293">
        <v>0.037</v>
      </c>
      <c r="N14" s="293">
        <v>0.10300000000000001</v>
      </c>
      <c r="O14" s="293">
        <v>0.14</v>
      </c>
      <c r="P14" s="294">
        <v>0.28800000000000003</v>
      </c>
      <c r="Q14" s="386">
        <v>0.8165137614678898</v>
      </c>
      <c r="R14" s="387">
        <v>1.358974358974359</v>
      </c>
      <c r="S14" s="387">
        <v>0.9594594594594594</v>
      </c>
      <c r="T14" s="387">
        <v>5.756756756756757</v>
      </c>
      <c r="U14" s="387">
        <v>0.0291262135922332</v>
      </c>
      <c r="V14" s="387">
        <v>1.542857142857143</v>
      </c>
      <c r="W14" s="388">
        <v>1.2430555555555556</v>
      </c>
    </row>
    <row r="15" spans="1:23" ht="24" customHeight="1" thickBot="1">
      <c r="A15" s="102"/>
      <c r="B15" s="103" t="s">
        <v>97</v>
      </c>
      <c r="C15" s="210">
        <v>1.97</v>
      </c>
      <c r="D15" s="211">
        <v>2.4739999999999998</v>
      </c>
      <c r="E15" s="211">
        <v>4.444</v>
      </c>
      <c r="F15" s="211">
        <v>1.831</v>
      </c>
      <c r="G15" s="211">
        <v>1.7469999999999999</v>
      </c>
      <c r="H15" s="211">
        <v>3.578</v>
      </c>
      <c r="I15" s="288">
        <v>8.022</v>
      </c>
      <c r="J15" s="295">
        <v>2.54</v>
      </c>
      <c r="K15" s="296">
        <v>3.404</v>
      </c>
      <c r="L15" s="296">
        <v>5.944</v>
      </c>
      <c r="M15" s="296">
        <v>3.17</v>
      </c>
      <c r="N15" s="296">
        <v>2.123</v>
      </c>
      <c r="O15" s="296">
        <v>5.293</v>
      </c>
      <c r="P15" s="297">
        <v>11.237</v>
      </c>
      <c r="Q15" s="389">
        <v>0.7755905511811023</v>
      </c>
      <c r="R15" s="390">
        <v>0.726792009400705</v>
      </c>
      <c r="S15" s="390">
        <v>0.7476446837146703</v>
      </c>
      <c r="T15" s="390">
        <v>0.577602523659306</v>
      </c>
      <c r="U15" s="390">
        <v>0.8228921337729627</v>
      </c>
      <c r="V15" s="390">
        <v>0.675987152843378</v>
      </c>
      <c r="W15" s="391">
        <v>0.7138916080804485</v>
      </c>
    </row>
    <row r="16" spans="1:23" ht="24" customHeight="1" thickBot="1" thickTop="1">
      <c r="A16" s="110" t="s">
        <v>92</v>
      </c>
      <c r="B16" s="111"/>
      <c r="C16" s="216">
        <v>25.648</v>
      </c>
      <c r="D16" s="217">
        <v>28.009</v>
      </c>
      <c r="E16" s="217">
        <v>53.657</v>
      </c>
      <c r="F16" s="217">
        <v>30.8</v>
      </c>
      <c r="G16" s="217">
        <v>51.538999999999994</v>
      </c>
      <c r="H16" s="217">
        <v>82.339</v>
      </c>
      <c r="I16" s="298">
        <v>135.996</v>
      </c>
      <c r="J16" s="299">
        <v>17.858999999999998</v>
      </c>
      <c r="K16" s="300">
        <v>23.944000000000003</v>
      </c>
      <c r="L16" s="300">
        <v>41.803000000000004</v>
      </c>
      <c r="M16" s="300">
        <v>25.609</v>
      </c>
      <c r="N16" s="300">
        <v>49.239000000000004</v>
      </c>
      <c r="O16" s="300">
        <v>74.848</v>
      </c>
      <c r="P16" s="301">
        <v>116.65100000000001</v>
      </c>
      <c r="Q16" s="392">
        <v>1.4361386415812756</v>
      </c>
      <c r="R16" s="393">
        <v>1.169771132642833</v>
      </c>
      <c r="S16" s="393">
        <v>1.2835681649642368</v>
      </c>
      <c r="T16" s="393">
        <v>1.2027021750165956</v>
      </c>
      <c r="U16" s="393">
        <v>1.0467109405146324</v>
      </c>
      <c r="V16" s="393">
        <v>1.1000828345446771</v>
      </c>
      <c r="W16" s="394">
        <v>1.1658365551945546</v>
      </c>
    </row>
    <row r="17" spans="1:23" ht="24" customHeight="1">
      <c r="A17" s="249"/>
      <c r="B17" s="250"/>
      <c r="C17" s="251"/>
      <c r="D17" s="251"/>
      <c r="E17" s="251"/>
      <c r="F17" s="251"/>
      <c r="G17" s="251"/>
      <c r="H17" s="251"/>
      <c r="I17" s="251"/>
      <c r="J17" s="532"/>
      <c r="K17" s="532"/>
      <c r="L17" s="532"/>
      <c r="M17" s="532"/>
      <c r="N17" s="532"/>
      <c r="O17" s="532"/>
      <c r="P17" s="532"/>
      <c r="Q17" s="533"/>
      <c r="R17" s="533"/>
      <c r="S17" s="533"/>
      <c r="T17" s="533"/>
      <c r="U17" s="533"/>
      <c r="V17" s="533"/>
      <c r="W17" s="533"/>
    </row>
    <row r="18" spans="1:23" ht="24" customHeight="1">
      <c r="A18" s="249"/>
      <c r="B18" s="250"/>
      <c r="C18" s="251"/>
      <c r="D18" s="251"/>
      <c r="E18" s="251"/>
      <c r="F18" s="251"/>
      <c r="G18" s="251"/>
      <c r="H18" s="251"/>
      <c r="I18" s="251"/>
      <c r="J18" s="532"/>
      <c r="K18" s="532"/>
      <c r="L18" s="532"/>
      <c r="M18" s="532"/>
      <c r="N18" s="532"/>
      <c r="O18" s="532"/>
      <c r="P18" s="532"/>
      <c r="Q18" s="533"/>
      <c r="R18" s="533"/>
      <c r="S18" s="533"/>
      <c r="T18" s="533"/>
      <c r="U18" s="533"/>
      <c r="V18" s="533"/>
      <c r="W18" s="533"/>
    </row>
    <row r="19" spans="1:23" ht="24" customHeight="1" thickBot="1">
      <c r="A19" s="258"/>
      <c r="B19" s="258"/>
      <c r="C19" s="3"/>
      <c r="D19" s="3"/>
      <c r="E19" s="259"/>
      <c r="F19" s="3"/>
      <c r="G19" s="260"/>
      <c r="H19" s="3"/>
      <c r="I19" s="3"/>
      <c r="J19" s="3"/>
      <c r="K19" s="3"/>
      <c r="L19" s="3"/>
      <c r="M19" s="3"/>
      <c r="N19" s="3"/>
      <c r="O19" s="3"/>
      <c r="P19" s="3"/>
      <c r="Q19" s="338"/>
      <c r="R19" s="338"/>
      <c r="S19" s="338"/>
      <c r="T19" s="338"/>
      <c r="U19" s="338"/>
      <c r="V19" s="338"/>
      <c r="W19" s="395" t="s">
        <v>75</v>
      </c>
    </row>
    <row r="20" spans="1:23" ht="24" customHeight="1">
      <c r="A20" s="6" t="s">
        <v>178</v>
      </c>
      <c r="B20" s="261"/>
      <c r="C20" s="687" t="s">
        <v>170</v>
      </c>
      <c r="D20" s="660"/>
      <c r="E20" s="660"/>
      <c r="F20" s="660"/>
      <c r="G20" s="660"/>
      <c r="H20" s="660"/>
      <c r="I20" s="688"/>
      <c r="J20" s="673" t="s">
        <v>171</v>
      </c>
      <c r="K20" s="689"/>
      <c r="L20" s="689"/>
      <c r="M20" s="689"/>
      <c r="N20" s="689"/>
      <c r="O20" s="689"/>
      <c r="P20" s="690"/>
      <c r="Q20" s="701" t="s">
        <v>87</v>
      </c>
      <c r="R20" s="702"/>
      <c r="S20" s="702"/>
      <c r="T20" s="702"/>
      <c r="U20" s="702"/>
      <c r="V20" s="702"/>
      <c r="W20" s="703"/>
    </row>
    <row r="21" spans="1:23" ht="24" customHeight="1">
      <c r="A21" s="712" t="s">
        <v>187</v>
      </c>
      <c r="B21" s="713"/>
      <c r="C21" s="677" t="s">
        <v>81</v>
      </c>
      <c r="D21" s="695"/>
      <c r="E21" s="695"/>
      <c r="F21" s="695"/>
      <c r="G21" s="695"/>
      <c r="H21" s="695"/>
      <c r="I21" s="678"/>
      <c r="J21" s="679" t="s">
        <v>84</v>
      </c>
      <c r="K21" s="696"/>
      <c r="L21" s="696"/>
      <c r="M21" s="696"/>
      <c r="N21" s="696"/>
      <c r="O21" s="696"/>
      <c r="P21" s="697"/>
      <c r="Q21" s="679" t="s">
        <v>89</v>
      </c>
      <c r="R21" s="696"/>
      <c r="S21" s="696"/>
      <c r="T21" s="696"/>
      <c r="U21" s="696"/>
      <c r="V21" s="696"/>
      <c r="W21" s="698"/>
    </row>
    <row r="22" spans="1:23" ht="24" customHeight="1">
      <c r="A22" s="100"/>
      <c r="B22" s="243"/>
      <c r="C22" s="12"/>
      <c r="D22" s="47"/>
      <c r="E22" s="47"/>
      <c r="F22" s="47" t="s">
        <v>63</v>
      </c>
      <c r="G22" s="47"/>
      <c r="H22" s="47"/>
      <c r="I22" s="13"/>
      <c r="J22" s="14"/>
      <c r="K22" s="48"/>
      <c r="L22" s="48"/>
      <c r="M22" s="48" t="s">
        <v>63</v>
      </c>
      <c r="N22" s="48"/>
      <c r="O22" s="48"/>
      <c r="P22" s="49"/>
      <c r="Q22" s="692" t="s">
        <v>24</v>
      </c>
      <c r="R22" s="693"/>
      <c r="S22" s="693"/>
      <c r="T22" s="693"/>
      <c r="U22" s="693"/>
      <c r="V22" s="693"/>
      <c r="W22" s="694"/>
    </row>
    <row r="23" spans="1:23" ht="24" customHeight="1" thickBot="1">
      <c r="A23" s="262"/>
      <c r="B23" s="263"/>
      <c r="C23" s="600" t="s">
        <v>85</v>
      </c>
      <c r="D23" s="599" t="s">
        <v>77</v>
      </c>
      <c r="E23" s="599" t="s">
        <v>158</v>
      </c>
      <c r="F23" s="599" t="s">
        <v>78</v>
      </c>
      <c r="G23" s="599" t="s">
        <v>79</v>
      </c>
      <c r="H23" s="599" t="s">
        <v>159</v>
      </c>
      <c r="I23" s="601" t="s">
        <v>169</v>
      </c>
      <c r="J23" s="602" t="s">
        <v>160</v>
      </c>
      <c r="K23" s="603" t="s">
        <v>161</v>
      </c>
      <c r="L23" s="603" t="s">
        <v>156</v>
      </c>
      <c r="M23" s="603" t="s">
        <v>162</v>
      </c>
      <c r="N23" s="603" t="s">
        <v>163</v>
      </c>
      <c r="O23" s="603" t="s">
        <v>157</v>
      </c>
      <c r="P23" s="604" t="s">
        <v>168</v>
      </c>
      <c r="Q23" s="605" t="s">
        <v>160</v>
      </c>
      <c r="R23" s="606" t="s">
        <v>161</v>
      </c>
      <c r="S23" s="606" t="s">
        <v>156</v>
      </c>
      <c r="T23" s="606" t="s">
        <v>162</v>
      </c>
      <c r="U23" s="606" t="s">
        <v>163</v>
      </c>
      <c r="V23" s="606" t="s">
        <v>157</v>
      </c>
      <c r="W23" s="607" t="s">
        <v>168</v>
      </c>
    </row>
    <row r="24" spans="1:23" ht="24" customHeight="1" thickBot="1" thickTop="1">
      <c r="A24" s="266" t="s">
        <v>103</v>
      </c>
      <c r="B24" s="267"/>
      <c r="C24" s="309">
        <v>-0.686</v>
      </c>
      <c r="D24" s="498">
        <v>1.5580000000000003</v>
      </c>
      <c r="E24" s="498">
        <v>0.8720000000000001</v>
      </c>
      <c r="F24" s="498">
        <v>3.989</v>
      </c>
      <c r="G24" s="498">
        <v>5.5</v>
      </c>
      <c r="H24" s="499">
        <v>9.489</v>
      </c>
      <c r="I24" s="500">
        <v>10.361</v>
      </c>
      <c r="J24" s="310">
        <v>-5.076</v>
      </c>
      <c r="K24" s="311">
        <v>1.255</v>
      </c>
      <c r="L24" s="311">
        <v>-3.821</v>
      </c>
      <c r="M24" s="311">
        <v>-1.061</v>
      </c>
      <c r="N24" s="311">
        <v>6.03</v>
      </c>
      <c r="O24" s="311">
        <v>4.97</v>
      </c>
      <c r="P24" s="312">
        <v>1.15</v>
      </c>
      <c r="Q24" s="503" t="s">
        <v>15</v>
      </c>
      <c r="R24" s="397">
        <v>1.2414342629482076</v>
      </c>
      <c r="S24" s="507" t="s">
        <v>15</v>
      </c>
      <c r="T24" s="507" t="s">
        <v>15</v>
      </c>
      <c r="U24" s="397">
        <v>0.912106135986733</v>
      </c>
      <c r="V24" s="397">
        <v>1.9092555331991954</v>
      </c>
      <c r="W24" s="398">
        <v>9.017</v>
      </c>
    </row>
    <row r="25" spans="1:23" ht="24" customHeight="1" thickBot="1">
      <c r="A25" s="110" t="s">
        <v>126</v>
      </c>
      <c r="B25" s="111"/>
      <c r="C25" s="750"/>
      <c r="D25" s="751"/>
      <c r="E25" s="751"/>
      <c r="F25" s="751"/>
      <c r="G25" s="751"/>
      <c r="H25" s="752"/>
      <c r="I25" s="302">
        <v>3.2</v>
      </c>
      <c r="J25" s="750"/>
      <c r="K25" s="751"/>
      <c r="L25" s="751"/>
      <c r="M25" s="751"/>
      <c r="N25" s="751"/>
      <c r="O25" s="752"/>
      <c r="P25" s="303">
        <v>4.5</v>
      </c>
      <c r="Q25" s="753"/>
      <c r="R25" s="754"/>
      <c r="S25" s="754"/>
      <c r="T25" s="754"/>
      <c r="U25" s="754"/>
      <c r="V25" s="755"/>
      <c r="W25" s="399">
        <v>0.708</v>
      </c>
    </row>
    <row r="27" spans="3:10" ht="13.5">
      <c r="C27">
        <v>10</v>
      </c>
      <c r="J27">
        <v>10</v>
      </c>
    </row>
  </sheetData>
  <mergeCells count="19">
    <mergeCell ref="A7:B7"/>
    <mergeCell ref="Q22:W22"/>
    <mergeCell ref="A21:B21"/>
    <mergeCell ref="C21:I21"/>
    <mergeCell ref="J21:P21"/>
    <mergeCell ref="Q21:W21"/>
    <mergeCell ref="C25:H25"/>
    <mergeCell ref="J25:O25"/>
    <mergeCell ref="Q25:V25"/>
    <mergeCell ref="C20:I20"/>
    <mergeCell ref="J20:P20"/>
    <mergeCell ref="Q20:W20"/>
    <mergeCell ref="C5:I5"/>
    <mergeCell ref="J5:P5"/>
    <mergeCell ref="Q5:W5"/>
    <mergeCell ref="Q7:W7"/>
    <mergeCell ref="C6:I6"/>
    <mergeCell ref="J6:P6"/>
    <mergeCell ref="Q6:W6"/>
  </mergeCells>
  <printOptions/>
  <pageMargins left="0.75" right="0.75" top="0.38" bottom="0.4" header="0.28" footer="0.28"/>
  <pageSetup fitToHeight="1" fitToWidth="1" horizontalDpi="600" verticalDpi="600" orientation="landscape" paperSize="9" scale="68" r:id="rId1"/>
  <headerFooter alignWithMargins="0">
    <oddFooter xml:space="preserve">&amp;C&amp;P / &amp;N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4:W27"/>
  <sheetViews>
    <sheetView zoomScale="75" zoomScaleNormal="75" workbookViewId="0" topLeftCell="A8">
      <selection activeCell="C24" sqref="C24:W25"/>
    </sheetView>
  </sheetViews>
  <sheetFormatPr defaultColWidth="9.00390625" defaultRowHeight="13.5"/>
  <cols>
    <col min="3" max="23" width="8.25390625" style="0" customWidth="1"/>
  </cols>
  <sheetData>
    <row r="1" ht="20.25" customHeight="1"/>
    <row r="2" ht="20.25" customHeight="1"/>
    <row r="4" spans="1:23" ht="24" customHeight="1" thickBot="1">
      <c r="A4" s="3"/>
      <c r="B4" s="3"/>
      <c r="C4" s="3"/>
      <c r="D4" s="3"/>
      <c r="E4" s="3"/>
      <c r="F4" s="3"/>
      <c r="G4" s="3"/>
      <c r="H4" s="3"/>
      <c r="I4" s="5"/>
      <c r="J4" s="5"/>
      <c r="K4" s="5"/>
      <c r="L4" s="5"/>
      <c r="M4" s="3"/>
      <c r="N4" s="3"/>
      <c r="O4" s="3"/>
      <c r="P4" s="3"/>
      <c r="Q4" s="3"/>
      <c r="R4" s="3"/>
      <c r="S4" s="3"/>
      <c r="T4" s="3"/>
      <c r="U4" s="3"/>
      <c r="V4" s="3"/>
      <c r="W4" s="4" t="s">
        <v>109</v>
      </c>
    </row>
    <row r="5" spans="1:23" ht="24" customHeight="1">
      <c r="A5" s="6" t="s">
        <v>54</v>
      </c>
      <c r="B5" s="242"/>
      <c r="C5" s="687" t="s">
        <v>170</v>
      </c>
      <c r="D5" s="660"/>
      <c r="E5" s="660"/>
      <c r="F5" s="660"/>
      <c r="G5" s="660"/>
      <c r="H5" s="660"/>
      <c r="I5" s="688"/>
      <c r="J5" s="673" t="s">
        <v>171</v>
      </c>
      <c r="K5" s="689"/>
      <c r="L5" s="689"/>
      <c r="M5" s="689"/>
      <c r="N5" s="689"/>
      <c r="O5" s="689"/>
      <c r="P5" s="690"/>
      <c r="Q5" s="701" t="s">
        <v>87</v>
      </c>
      <c r="R5" s="702"/>
      <c r="S5" s="702"/>
      <c r="T5" s="702"/>
      <c r="U5" s="702"/>
      <c r="V5" s="702"/>
      <c r="W5" s="703"/>
    </row>
    <row r="6" spans="1:23" ht="24" customHeight="1">
      <c r="A6" s="100" t="s">
        <v>178</v>
      </c>
      <c r="B6" s="243"/>
      <c r="C6" s="677" t="s">
        <v>81</v>
      </c>
      <c r="D6" s="695"/>
      <c r="E6" s="695"/>
      <c r="F6" s="695"/>
      <c r="G6" s="695"/>
      <c r="H6" s="695"/>
      <c r="I6" s="678"/>
      <c r="J6" s="679" t="s">
        <v>84</v>
      </c>
      <c r="K6" s="696"/>
      <c r="L6" s="696"/>
      <c r="M6" s="696"/>
      <c r="N6" s="696"/>
      <c r="O6" s="696"/>
      <c r="P6" s="697"/>
      <c r="Q6" s="679" t="s">
        <v>89</v>
      </c>
      <c r="R6" s="696"/>
      <c r="S6" s="696"/>
      <c r="T6" s="696"/>
      <c r="U6" s="696"/>
      <c r="V6" s="696"/>
      <c r="W6" s="698"/>
    </row>
    <row r="7" spans="1:23" ht="24" customHeight="1">
      <c r="A7" s="712" t="s">
        <v>183</v>
      </c>
      <c r="B7" s="713"/>
      <c r="C7" s="12"/>
      <c r="D7" s="47"/>
      <c r="E7" s="47"/>
      <c r="F7" s="47" t="s">
        <v>63</v>
      </c>
      <c r="G7" s="47"/>
      <c r="H7" s="47"/>
      <c r="I7" s="13"/>
      <c r="J7" s="14"/>
      <c r="K7" s="48"/>
      <c r="L7" s="48"/>
      <c r="M7" s="48" t="s">
        <v>63</v>
      </c>
      <c r="N7" s="48"/>
      <c r="O7" s="48"/>
      <c r="P7" s="49"/>
      <c r="Q7" s="692" t="s">
        <v>24</v>
      </c>
      <c r="R7" s="693"/>
      <c r="S7" s="693"/>
      <c r="T7" s="693"/>
      <c r="U7" s="693"/>
      <c r="V7" s="693"/>
      <c r="W7" s="694"/>
    </row>
    <row r="8" spans="1:23" ht="24" customHeight="1" thickBot="1">
      <c r="A8" s="9"/>
      <c r="B8" s="10"/>
      <c r="C8" s="600" t="s">
        <v>85</v>
      </c>
      <c r="D8" s="599" t="s">
        <v>77</v>
      </c>
      <c r="E8" s="599" t="s">
        <v>158</v>
      </c>
      <c r="F8" s="599" t="s">
        <v>78</v>
      </c>
      <c r="G8" s="599" t="s">
        <v>79</v>
      </c>
      <c r="H8" s="599" t="s">
        <v>159</v>
      </c>
      <c r="I8" s="601" t="s">
        <v>169</v>
      </c>
      <c r="J8" s="602" t="s">
        <v>160</v>
      </c>
      <c r="K8" s="603" t="s">
        <v>161</v>
      </c>
      <c r="L8" s="603" t="s">
        <v>156</v>
      </c>
      <c r="M8" s="603" t="s">
        <v>162</v>
      </c>
      <c r="N8" s="603" t="s">
        <v>163</v>
      </c>
      <c r="O8" s="603" t="s">
        <v>157</v>
      </c>
      <c r="P8" s="604" t="s">
        <v>168</v>
      </c>
      <c r="Q8" s="605" t="s">
        <v>160</v>
      </c>
      <c r="R8" s="606" t="s">
        <v>161</v>
      </c>
      <c r="S8" s="606" t="s">
        <v>156</v>
      </c>
      <c r="T8" s="606" t="s">
        <v>162</v>
      </c>
      <c r="U8" s="606" t="s">
        <v>163</v>
      </c>
      <c r="V8" s="606" t="s">
        <v>157</v>
      </c>
      <c r="W8" s="607" t="s">
        <v>168</v>
      </c>
    </row>
    <row r="9" spans="1:23" ht="24" customHeight="1" thickTop="1">
      <c r="A9" s="73" t="s">
        <v>90</v>
      </c>
      <c r="B9" s="74"/>
      <c r="C9" s="506">
        <v>5.129</v>
      </c>
      <c r="D9" s="201">
        <v>5.228</v>
      </c>
      <c r="E9" s="201">
        <v>10.357</v>
      </c>
      <c r="F9" s="201">
        <v>6.313000000000001</v>
      </c>
      <c r="G9" s="201">
        <v>4.633</v>
      </c>
      <c r="H9" s="201">
        <v>10.946000000000002</v>
      </c>
      <c r="I9" s="284">
        <v>21.303</v>
      </c>
      <c r="J9" s="285">
        <v>4.531000000000001</v>
      </c>
      <c r="K9" s="286">
        <v>5.02</v>
      </c>
      <c r="L9" s="286">
        <v>9.551000000000002</v>
      </c>
      <c r="M9" s="286">
        <v>5.104</v>
      </c>
      <c r="N9" s="286">
        <v>4.245</v>
      </c>
      <c r="O9" s="286">
        <v>9.349</v>
      </c>
      <c r="P9" s="287">
        <v>18.9</v>
      </c>
      <c r="Q9" s="380">
        <v>1.1319796954314718</v>
      </c>
      <c r="R9" s="381">
        <v>1.041434262948207</v>
      </c>
      <c r="S9" s="381">
        <v>1.0843890692074125</v>
      </c>
      <c r="T9" s="381">
        <v>1.2368730407523512</v>
      </c>
      <c r="U9" s="381">
        <v>1.091401648998822</v>
      </c>
      <c r="V9" s="381">
        <v>1.1708204085998504</v>
      </c>
      <c r="W9" s="382">
        <v>1.127142857142857</v>
      </c>
    </row>
    <row r="10" spans="1:23" ht="24" customHeight="1" thickBot="1">
      <c r="A10" s="81" t="s">
        <v>91</v>
      </c>
      <c r="B10" s="82"/>
      <c r="C10" s="505">
        <v>6.563999999999998</v>
      </c>
      <c r="D10" s="211">
        <v>5.890999999999999</v>
      </c>
      <c r="E10" s="211">
        <v>12.455</v>
      </c>
      <c r="F10" s="211">
        <v>7.0040000000000004</v>
      </c>
      <c r="G10" s="211">
        <v>6.2</v>
      </c>
      <c r="H10" s="211">
        <v>13.204000000000002</v>
      </c>
      <c r="I10" s="288">
        <v>25.659000000000002</v>
      </c>
      <c r="J10" s="289">
        <v>5.577</v>
      </c>
      <c r="K10" s="290">
        <v>5.239</v>
      </c>
      <c r="L10" s="290">
        <v>10.816</v>
      </c>
      <c r="M10" s="290">
        <v>6.47</v>
      </c>
      <c r="N10" s="290">
        <v>6.145</v>
      </c>
      <c r="O10" s="290">
        <v>12.615</v>
      </c>
      <c r="P10" s="291">
        <v>23.430999999999997</v>
      </c>
      <c r="Q10" s="383">
        <v>1.1769768692845612</v>
      </c>
      <c r="R10" s="384">
        <v>1.1244512311509829</v>
      </c>
      <c r="S10" s="384">
        <v>1.1515347633136095</v>
      </c>
      <c r="T10" s="384">
        <v>1.0825347758887172</v>
      </c>
      <c r="U10" s="384">
        <v>1.0089503661513426</v>
      </c>
      <c r="V10" s="384">
        <v>1.0466904478795087</v>
      </c>
      <c r="W10" s="385">
        <v>1.0950877043233325</v>
      </c>
    </row>
    <row r="11" spans="1:23" ht="24" customHeight="1" thickTop="1">
      <c r="A11" s="91"/>
      <c r="B11" s="92" t="s">
        <v>93</v>
      </c>
      <c r="C11" s="200">
        <v>3.533</v>
      </c>
      <c r="D11" s="50">
        <v>3.2</v>
      </c>
      <c r="E11" s="50">
        <v>6.7330000000000005</v>
      </c>
      <c r="F11" s="50">
        <v>3.564</v>
      </c>
      <c r="G11" s="50">
        <v>3.044</v>
      </c>
      <c r="H11" s="50">
        <v>6.6080000000000005</v>
      </c>
      <c r="I11" s="284">
        <v>13.341000000000001</v>
      </c>
      <c r="J11" s="292">
        <v>3.166</v>
      </c>
      <c r="K11" s="293">
        <v>3.11</v>
      </c>
      <c r="L11" s="293">
        <v>6.276</v>
      </c>
      <c r="M11" s="293">
        <v>3.386</v>
      </c>
      <c r="N11" s="293">
        <v>3.009</v>
      </c>
      <c r="O11" s="293">
        <v>6.395</v>
      </c>
      <c r="P11" s="294">
        <v>12.671</v>
      </c>
      <c r="Q11" s="386">
        <v>1.1159191408717626</v>
      </c>
      <c r="R11" s="387">
        <v>1.0289389067524115</v>
      </c>
      <c r="S11" s="387">
        <v>1.072817080943276</v>
      </c>
      <c r="T11" s="387">
        <v>1.0525694034258712</v>
      </c>
      <c r="U11" s="387">
        <v>1.0116317713526088</v>
      </c>
      <c r="V11" s="387">
        <v>1.0333072713057077</v>
      </c>
      <c r="W11" s="388">
        <v>1.0528766474627103</v>
      </c>
    </row>
    <row r="12" spans="1:23" ht="24" customHeight="1">
      <c r="A12" s="97"/>
      <c r="B12" s="98" t="s">
        <v>94</v>
      </c>
      <c r="C12" s="200">
        <v>1.9329999999999998</v>
      </c>
      <c r="D12" s="50">
        <v>1.775</v>
      </c>
      <c r="E12" s="50">
        <v>3.7079999999999997</v>
      </c>
      <c r="F12" s="50">
        <v>2.3739999999999997</v>
      </c>
      <c r="G12" s="50">
        <v>2.235</v>
      </c>
      <c r="H12" s="50">
        <v>4.609</v>
      </c>
      <c r="I12" s="284">
        <v>8.317</v>
      </c>
      <c r="J12" s="292">
        <v>1.527</v>
      </c>
      <c r="K12" s="293">
        <v>1.518</v>
      </c>
      <c r="L12" s="293">
        <v>3.045</v>
      </c>
      <c r="M12" s="293">
        <v>2.2</v>
      </c>
      <c r="N12" s="293">
        <v>2.283</v>
      </c>
      <c r="O12" s="293">
        <v>4.4830000000000005</v>
      </c>
      <c r="P12" s="294">
        <v>7.5280000000000005</v>
      </c>
      <c r="Q12" s="386">
        <v>1.2658808120497707</v>
      </c>
      <c r="R12" s="387">
        <v>1.1693017127799736</v>
      </c>
      <c r="S12" s="387">
        <v>1.2177339901477833</v>
      </c>
      <c r="T12" s="406">
        <v>1.0790909090909089</v>
      </c>
      <c r="U12" s="387">
        <v>0.9789750328515113</v>
      </c>
      <c r="V12" s="387">
        <v>1.0281061788980592</v>
      </c>
      <c r="W12" s="388">
        <v>1.1048087141339</v>
      </c>
    </row>
    <row r="13" spans="1:23" ht="24" customHeight="1">
      <c r="A13" s="26"/>
      <c r="B13" s="98" t="s">
        <v>95</v>
      </c>
      <c r="C13" s="200">
        <v>0.356</v>
      </c>
      <c r="D13" s="50">
        <v>0.3</v>
      </c>
      <c r="E13" s="50">
        <v>0.6559999999999999</v>
      </c>
      <c r="F13" s="50">
        <v>0.28700000000000003</v>
      </c>
      <c r="G13" s="50">
        <v>0.253</v>
      </c>
      <c r="H13" s="50">
        <v>0.54</v>
      </c>
      <c r="I13" s="284">
        <v>1.196</v>
      </c>
      <c r="J13" s="292">
        <v>0.312</v>
      </c>
      <c r="K13" s="293">
        <v>0.325</v>
      </c>
      <c r="L13" s="293">
        <v>0.637</v>
      </c>
      <c r="M13" s="293">
        <v>0.313</v>
      </c>
      <c r="N13" s="293">
        <v>0.27799999999999997</v>
      </c>
      <c r="O13" s="293">
        <v>0.591</v>
      </c>
      <c r="P13" s="294">
        <v>1.228</v>
      </c>
      <c r="Q13" s="386">
        <v>1.141025641025641</v>
      </c>
      <c r="R13" s="387">
        <v>0.923076923076923</v>
      </c>
      <c r="S13" s="509">
        <v>1.0298273155416011</v>
      </c>
      <c r="T13" s="407">
        <v>0.916932907348243</v>
      </c>
      <c r="U13" s="387">
        <v>0.9100719424460433</v>
      </c>
      <c r="V13" s="387">
        <v>0.9137055837563453</v>
      </c>
      <c r="W13" s="388">
        <v>0.9739413680781759</v>
      </c>
    </row>
    <row r="14" spans="1:23" ht="24" customHeight="1">
      <c r="A14" s="100"/>
      <c r="B14" s="101" t="s">
        <v>96</v>
      </c>
      <c r="C14" s="200">
        <v>0.722</v>
      </c>
      <c r="D14" s="50">
        <v>0.584</v>
      </c>
      <c r="E14" s="50">
        <v>1.306</v>
      </c>
      <c r="F14" s="50">
        <v>0.746</v>
      </c>
      <c r="G14" s="50">
        <v>0.632</v>
      </c>
      <c r="H14" s="50">
        <v>1.3780000000000001</v>
      </c>
      <c r="I14" s="284">
        <v>2.684</v>
      </c>
      <c r="J14" s="292">
        <v>0.492</v>
      </c>
      <c r="K14" s="293">
        <v>0.359</v>
      </c>
      <c r="L14" s="293">
        <v>0.851</v>
      </c>
      <c r="M14" s="293">
        <v>0.571</v>
      </c>
      <c r="N14" s="293">
        <v>0.534</v>
      </c>
      <c r="O14" s="293">
        <v>1.105</v>
      </c>
      <c r="P14" s="294">
        <v>1.956</v>
      </c>
      <c r="Q14" s="386">
        <v>1.467479674796748</v>
      </c>
      <c r="R14" s="387">
        <v>1.6267409470752088</v>
      </c>
      <c r="S14" s="387">
        <v>1.5346650998824913</v>
      </c>
      <c r="T14" s="387">
        <v>1.3064798598949212</v>
      </c>
      <c r="U14" s="387">
        <v>1.1835205992509363</v>
      </c>
      <c r="V14" s="387">
        <v>1.247058823529412</v>
      </c>
      <c r="W14" s="388">
        <v>1.372188139059305</v>
      </c>
    </row>
    <row r="15" spans="1:23" ht="24" customHeight="1" thickBot="1">
      <c r="A15" s="102"/>
      <c r="B15" s="103" t="s">
        <v>97</v>
      </c>
      <c r="C15" s="210">
        <v>0.02</v>
      </c>
      <c r="D15" s="211">
        <v>0.032</v>
      </c>
      <c r="E15" s="211">
        <v>0.052000000000000005</v>
      </c>
      <c r="F15" s="211">
        <v>0.033</v>
      </c>
      <c r="G15" s="211">
        <v>0.036</v>
      </c>
      <c r="H15" s="211">
        <v>0.069</v>
      </c>
      <c r="I15" s="288">
        <v>0.12100000000000001</v>
      </c>
      <c r="J15" s="295">
        <v>0.08</v>
      </c>
      <c r="K15" s="296">
        <v>-0.073</v>
      </c>
      <c r="L15" s="296">
        <v>0.007000000000000006</v>
      </c>
      <c r="M15" s="296"/>
      <c r="N15" s="296">
        <v>0.040999999999999995</v>
      </c>
      <c r="O15" s="296">
        <v>0.040999999999999995</v>
      </c>
      <c r="P15" s="297">
        <v>0.048</v>
      </c>
      <c r="Q15" s="389">
        <v>0.25</v>
      </c>
      <c r="R15" s="390">
        <v>-0.4383561643835617</v>
      </c>
      <c r="S15" s="390">
        <v>7.428571428571423</v>
      </c>
      <c r="T15" s="390" t="s">
        <v>15</v>
      </c>
      <c r="U15" s="390">
        <v>0.8780487804878049</v>
      </c>
      <c r="V15" s="390">
        <v>1.682926829268293</v>
      </c>
      <c r="W15" s="391">
        <v>2.5208333333333335</v>
      </c>
    </row>
    <row r="16" spans="1:23" ht="24" customHeight="1" thickBot="1" thickTop="1">
      <c r="A16" s="110" t="s">
        <v>92</v>
      </c>
      <c r="B16" s="111"/>
      <c r="C16" s="216">
        <v>11.692999999999998</v>
      </c>
      <c r="D16" s="217">
        <v>11.119</v>
      </c>
      <c r="E16" s="217">
        <v>22.812</v>
      </c>
      <c r="F16" s="217">
        <v>13.317</v>
      </c>
      <c r="G16" s="217">
        <v>10.832999999999998</v>
      </c>
      <c r="H16" s="217">
        <v>24.15</v>
      </c>
      <c r="I16" s="298">
        <v>46.962</v>
      </c>
      <c r="J16" s="299">
        <v>10.108</v>
      </c>
      <c r="K16" s="300">
        <v>10.259</v>
      </c>
      <c r="L16" s="300">
        <v>20.367000000000004</v>
      </c>
      <c r="M16" s="300">
        <v>11.574</v>
      </c>
      <c r="N16" s="300">
        <v>10.39</v>
      </c>
      <c r="O16" s="300">
        <v>21.964</v>
      </c>
      <c r="P16" s="301">
        <v>42.331</v>
      </c>
      <c r="Q16" s="392">
        <v>1.1568064899089827</v>
      </c>
      <c r="R16" s="393">
        <v>1.083828833219612</v>
      </c>
      <c r="S16" s="393">
        <v>1.120047135071439</v>
      </c>
      <c r="T16" s="393">
        <v>1.1505961638154485</v>
      </c>
      <c r="U16" s="393">
        <v>1.0426371511068333</v>
      </c>
      <c r="V16" s="393">
        <v>1.099526497905664</v>
      </c>
      <c r="W16" s="394">
        <v>1.1093997306938177</v>
      </c>
    </row>
    <row r="17" spans="1:23" ht="24" customHeight="1">
      <c r="A17" s="249"/>
      <c r="B17" s="250"/>
      <c r="C17" s="251"/>
      <c r="D17" s="251"/>
      <c r="E17" s="251"/>
      <c r="F17" s="251"/>
      <c r="G17" s="251"/>
      <c r="H17" s="251"/>
      <c r="I17" s="251"/>
      <c r="J17" s="532"/>
      <c r="K17" s="532"/>
      <c r="L17" s="532"/>
      <c r="M17" s="532"/>
      <c r="N17" s="532"/>
      <c r="O17" s="532"/>
      <c r="P17" s="532"/>
      <c r="Q17" s="533"/>
      <c r="R17" s="533"/>
      <c r="S17" s="533"/>
      <c r="T17" s="533"/>
      <c r="U17" s="533"/>
      <c r="V17" s="533"/>
      <c r="W17" s="533"/>
    </row>
    <row r="18" spans="1:23" ht="24" customHeight="1">
      <c r="A18" s="249"/>
      <c r="B18" s="250"/>
      <c r="C18" s="251"/>
      <c r="D18" s="251"/>
      <c r="E18" s="251"/>
      <c r="F18" s="251"/>
      <c r="G18" s="251"/>
      <c r="H18" s="251"/>
      <c r="I18" s="251"/>
      <c r="J18" s="532"/>
      <c r="K18" s="532"/>
      <c r="L18" s="532"/>
      <c r="M18" s="532"/>
      <c r="N18" s="532"/>
      <c r="O18" s="532"/>
      <c r="P18" s="532"/>
      <c r="Q18" s="533"/>
      <c r="R18" s="533"/>
      <c r="S18" s="533"/>
      <c r="T18" s="533"/>
      <c r="U18" s="533"/>
      <c r="V18" s="533"/>
      <c r="W18" s="533"/>
    </row>
    <row r="19" spans="1:23" ht="24" customHeight="1" thickBot="1">
      <c r="A19" s="258"/>
      <c r="B19" s="258"/>
      <c r="C19" s="3"/>
      <c r="D19" s="3"/>
      <c r="E19" s="259"/>
      <c r="F19" s="3"/>
      <c r="G19" s="260"/>
      <c r="H19" s="3"/>
      <c r="I19" s="3"/>
      <c r="J19" s="3"/>
      <c r="K19" s="3"/>
      <c r="L19" s="3"/>
      <c r="M19" s="3"/>
      <c r="N19" s="3"/>
      <c r="O19" s="3"/>
      <c r="P19" s="3"/>
      <c r="Q19" s="338"/>
      <c r="R19" s="338"/>
      <c r="S19" s="338"/>
      <c r="T19" s="338"/>
      <c r="U19" s="338"/>
      <c r="V19" s="338"/>
      <c r="W19" s="395" t="s">
        <v>75</v>
      </c>
    </row>
    <row r="20" spans="1:23" ht="24" customHeight="1">
      <c r="A20" s="6" t="s">
        <v>178</v>
      </c>
      <c r="B20" s="261"/>
      <c r="C20" s="687" t="s">
        <v>170</v>
      </c>
      <c r="D20" s="660"/>
      <c r="E20" s="660"/>
      <c r="F20" s="660"/>
      <c r="G20" s="660"/>
      <c r="H20" s="660"/>
      <c r="I20" s="688"/>
      <c r="J20" s="673" t="s">
        <v>171</v>
      </c>
      <c r="K20" s="689"/>
      <c r="L20" s="689"/>
      <c r="M20" s="689"/>
      <c r="N20" s="689"/>
      <c r="O20" s="689"/>
      <c r="P20" s="690"/>
      <c r="Q20" s="701" t="s">
        <v>87</v>
      </c>
      <c r="R20" s="702"/>
      <c r="S20" s="702"/>
      <c r="T20" s="702"/>
      <c r="U20" s="702"/>
      <c r="V20" s="702"/>
      <c r="W20" s="703"/>
    </row>
    <row r="21" spans="1:23" ht="24" customHeight="1">
      <c r="A21" s="712" t="s">
        <v>186</v>
      </c>
      <c r="B21" s="713"/>
      <c r="C21" s="677" t="s">
        <v>81</v>
      </c>
      <c r="D21" s="695"/>
      <c r="E21" s="695"/>
      <c r="F21" s="695"/>
      <c r="G21" s="695"/>
      <c r="H21" s="695"/>
      <c r="I21" s="678"/>
      <c r="J21" s="679" t="s">
        <v>84</v>
      </c>
      <c r="K21" s="696"/>
      <c r="L21" s="696"/>
      <c r="M21" s="696"/>
      <c r="N21" s="696"/>
      <c r="O21" s="696"/>
      <c r="P21" s="697"/>
      <c r="Q21" s="679" t="s">
        <v>89</v>
      </c>
      <c r="R21" s="696"/>
      <c r="S21" s="696"/>
      <c r="T21" s="696"/>
      <c r="U21" s="696"/>
      <c r="V21" s="696"/>
      <c r="W21" s="698"/>
    </row>
    <row r="22" spans="1:23" ht="24" customHeight="1">
      <c r="A22" s="100"/>
      <c r="B22" s="243"/>
      <c r="C22" s="12"/>
      <c r="D22" s="47"/>
      <c r="E22" s="47"/>
      <c r="F22" s="47" t="s">
        <v>63</v>
      </c>
      <c r="G22" s="47"/>
      <c r="H22" s="47"/>
      <c r="I22" s="13"/>
      <c r="J22" s="14"/>
      <c r="K22" s="48"/>
      <c r="L22" s="48"/>
      <c r="M22" s="48" t="s">
        <v>63</v>
      </c>
      <c r="N22" s="48"/>
      <c r="O22" s="48"/>
      <c r="P22" s="49"/>
      <c r="Q22" s="692" t="s">
        <v>24</v>
      </c>
      <c r="R22" s="693"/>
      <c r="S22" s="693"/>
      <c r="T22" s="693"/>
      <c r="U22" s="693"/>
      <c r="V22" s="693"/>
      <c r="W22" s="694"/>
    </row>
    <row r="23" spans="1:23" ht="24" customHeight="1" thickBot="1">
      <c r="A23" s="262"/>
      <c r="B23" s="263"/>
      <c r="C23" s="600" t="s">
        <v>85</v>
      </c>
      <c r="D23" s="599" t="s">
        <v>77</v>
      </c>
      <c r="E23" s="599" t="s">
        <v>158</v>
      </c>
      <c r="F23" s="599" t="s">
        <v>78</v>
      </c>
      <c r="G23" s="599" t="s">
        <v>79</v>
      </c>
      <c r="H23" s="599" t="s">
        <v>159</v>
      </c>
      <c r="I23" s="601" t="s">
        <v>169</v>
      </c>
      <c r="J23" s="602" t="s">
        <v>160</v>
      </c>
      <c r="K23" s="603" t="s">
        <v>161</v>
      </c>
      <c r="L23" s="603" t="s">
        <v>156</v>
      </c>
      <c r="M23" s="603" t="s">
        <v>162</v>
      </c>
      <c r="N23" s="603" t="s">
        <v>163</v>
      </c>
      <c r="O23" s="603" t="s">
        <v>157</v>
      </c>
      <c r="P23" s="604" t="s">
        <v>168</v>
      </c>
      <c r="Q23" s="605" t="s">
        <v>160</v>
      </c>
      <c r="R23" s="606" t="s">
        <v>161</v>
      </c>
      <c r="S23" s="606" t="s">
        <v>156</v>
      </c>
      <c r="T23" s="606" t="s">
        <v>162</v>
      </c>
      <c r="U23" s="606" t="s">
        <v>163</v>
      </c>
      <c r="V23" s="606" t="s">
        <v>157</v>
      </c>
      <c r="W23" s="607" t="s">
        <v>168</v>
      </c>
    </row>
    <row r="24" spans="1:23" ht="24" customHeight="1" thickBot="1" thickTop="1">
      <c r="A24" s="266" t="s">
        <v>103</v>
      </c>
      <c r="B24" s="267"/>
      <c r="C24" s="309">
        <v>1.918</v>
      </c>
      <c r="D24" s="498">
        <v>1.894</v>
      </c>
      <c r="E24" s="498">
        <v>3.812</v>
      </c>
      <c r="F24" s="498">
        <v>63.778000000000006</v>
      </c>
      <c r="G24" s="613">
        <v>0.4</v>
      </c>
      <c r="H24" s="614">
        <v>3.347</v>
      </c>
      <c r="I24" s="615">
        <v>7.159</v>
      </c>
      <c r="J24" s="310">
        <v>1.195</v>
      </c>
      <c r="K24" s="311">
        <v>0.663</v>
      </c>
      <c r="L24" s="311">
        <v>1.8579999999999999</v>
      </c>
      <c r="M24" s="311">
        <v>1.677</v>
      </c>
      <c r="N24" s="311">
        <v>0.31</v>
      </c>
      <c r="O24" s="311">
        <v>1.99</v>
      </c>
      <c r="P24" s="312">
        <v>3.8</v>
      </c>
      <c r="Q24" s="396">
        <v>1.605020920502092</v>
      </c>
      <c r="R24" s="397">
        <v>2.8567119155354446</v>
      </c>
      <c r="S24" s="397">
        <v>2.051668460710441</v>
      </c>
      <c r="T24" s="397">
        <v>38.031007751937985</v>
      </c>
      <c r="U24" s="397">
        <v>1.2903225806451615</v>
      </c>
      <c r="V24" s="397">
        <v>1.6819095477386934</v>
      </c>
      <c r="W24" s="398">
        <v>1.87</v>
      </c>
    </row>
    <row r="25" spans="1:23" ht="24" customHeight="1" thickBot="1">
      <c r="A25" s="110" t="s">
        <v>126</v>
      </c>
      <c r="B25" s="111"/>
      <c r="C25" s="750"/>
      <c r="D25" s="751"/>
      <c r="E25" s="751"/>
      <c r="F25" s="751"/>
      <c r="G25" s="751"/>
      <c r="H25" s="752"/>
      <c r="I25" s="302">
        <v>1.9</v>
      </c>
      <c r="J25" s="750"/>
      <c r="K25" s="751"/>
      <c r="L25" s="751"/>
      <c r="M25" s="751"/>
      <c r="N25" s="751"/>
      <c r="O25" s="752"/>
      <c r="P25" s="303">
        <v>1.9</v>
      </c>
      <c r="Q25" s="753"/>
      <c r="R25" s="754"/>
      <c r="S25" s="754"/>
      <c r="T25" s="754"/>
      <c r="U25" s="754"/>
      <c r="V25" s="755"/>
      <c r="W25" s="399">
        <v>0.983</v>
      </c>
    </row>
    <row r="27" spans="3:10" ht="13.5">
      <c r="C27">
        <v>10</v>
      </c>
      <c r="J27">
        <v>10</v>
      </c>
    </row>
  </sheetData>
  <mergeCells count="19">
    <mergeCell ref="A7:B7"/>
    <mergeCell ref="Q22:W22"/>
    <mergeCell ref="A21:B21"/>
    <mergeCell ref="C21:I21"/>
    <mergeCell ref="J21:P21"/>
    <mergeCell ref="Q21:W21"/>
    <mergeCell ref="C25:H25"/>
    <mergeCell ref="J25:O25"/>
    <mergeCell ref="Q25:V25"/>
    <mergeCell ref="C20:I20"/>
    <mergeCell ref="J20:P20"/>
    <mergeCell ref="Q20:W20"/>
    <mergeCell ref="C5:I5"/>
    <mergeCell ref="J5:P5"/>
    <mergeCell ref="Q5:W5"/>
    <mergeCell ref="Q7:W7"/>
    <mergeCell ref="C6:I6"/>
    <mergeCell ref="J6:P6"/>
    <mergeCell ref="Q6:W6"/>
  </mergeCells>
  <printOptions/>
  <pageMargins left="0.75" right="0.75" top="0.38" bottom="0.4" header="0.28" footer="0.28"/>
  <pageSetup fitToHeight="1" fitToWidth="1" horizontalDpi="600" verticalDpi="600" orientation="landscape" paperSize="9" scale="68" r:id="rId1"/>
  <headerFooter alignWithMargins="0">
    <oddFooter xml:space="preserve">&amp;C&amp;P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zoomScale="75" zoomScaleNormal="75" workbookViewId="0" topLeftCell="A7">
      <selection activeCell="C20" sqref="C20:M21"/>
    </sheetView>
  </sheetViews>
  <sheetFormatPr defaultColWidth="9.00390625" defaultRowHeight="13.5"/>
  <cols>
    <col min="3" max="13" width="10.25390625" style="0" customWidth="1"/>
  </cols>
  <sheetData>
    <row r="1" spans="1:13" ht="17.25">
      <c r="A1" s="3"/>
      <c r="B1" s="3"/>
      <c r="C1" s="3"/>
      <c r="D1" s="3"/>
      <c r="E1" s="3"/>
      <c r="F1" s="3"/>
      <c r="G1" s="3"/>
      <c r="H1" s="3"/>
      <c r="I1" s="3"/>
      <c r="J1" s="3"/>
      <c r="K1" s="685"/>
      <c r="L1" s="685"/>
      <c r="M1" s="686"/>
    </row>
    <row r="2" spans="1:13" ht="15" thickBot="1">
      <c r="A2" s="3"/>
      <c r="B2" s="3"/>
      <c r="C2" s="3"/>
      <c r="D2" s="3"/>
      <c r="E2" s="3"/>
      <c r="F2" s="4"/>
      <c r="G2" s="4"/>
      <c r="H2" s="4"/>
      <c r="I2" s="4"/>
      <c r="J2" s="4"/>
      <c r="K2" s="3"/>
      <c r="L2" s="5" t="s">
        <v>75</v>
      </c>
      <c r="M2" s="3"/>
    </row>
    <row r="3" spans="1:13" ht="27" customHeight="1">
      <c r="A3" s="6"/>
      <c r="B3" s="7"/>
      <c r="C3" s="687" t="s">
        <v>170</v>
      </c>
      <c r="D3" s="688"/>
      <c r="E3" s="673" t="s">
        <v>172</v>
      </c>
      <c r="F3" s="674"/>
      <c r="G3" s="8" t="s">
        <v>86</v>
      </c>
      <c r="H3" s="673" t="s">
        <v>170</v>
      </c>
      <c r="I3" s="669"/>
      <c r="J3" s="8" t="s">
        <v>67</v>
      </c>
      <c r="K3" s="673" t="s">
        <v>170</v>
      </c>
      <c r="L3" s="669"/>
      <c r="M3" s="8" t="s">
        <v>67</v>
      </c>
    </row>
    <row r="4" spans="1:13" ht="27" customHeight="1">
      <c r="A4" s="9"/>
      <c r="B4" s="10"/>
      <c r="C4" s="677" t="s">
        <v>80</v>
      </c>
      <c r="D4" s="678"/>
      <c r="E4" s="679" t="s">
        <v>83</v>
      </c>
      <c r="F4" s="680"/>
      <c r="G4" s="11" t="s">
        <v>88</v>
      </c>
      <c r="H4" s="679" t="s">
        <v>71</v>
      </c>
      <c r="I4" s="681"/>
      <c r="J4" s="11" t="s">
        <v>70</v>
      </c>
      <c r="K4" s="679" t="s">
        <v>73</v>
      </c>
      <c r="L4" s="681"/>
      <c r="M4" s="11" t="s">
        <v>72</v>
      </c>
    </row>
    <row r="5" spans="1:13" ht="27" customHeight="1" thickBot="1">
      <c r="A5" s="9"/>
      <c r="B5" s="10"/>
      <c r="C5" s="677" t="s">
        <v>82</v>
      </c>
      <c r="D5" s="683"/>
      <c r="E5" s="679" t="s">
        <v>66</v>
      </c>
      <c r="F5" s="684"/>
      <c r="G5" s="11" t="s">
        <v>24</v>
      </c>
      <c r="H5" s="682" t="s">
        <v>69</v>
      </c>
      <c r="I5" s="681"/>
      <c r="J5" s="11" t="s">
        <v>1</v>
      </c>
      <c r="K5" s="682" t="s">
        <v>74</v>
      </c>
      <c r="L5" s="681"/>
      <c r="M5" s="11" t="s">
        <v>1</v>
      </c>
    </row>
    <row r="6" spans="1:16" ht="27" customHeight="1" thickTop="1">
      <c r="A6" s="245" t="s">
        <v>54</v>
      </c>
      <c r="B6" s="541"/>
      <c r="C6" s="506">
        <v>584.889</v>
      </c>
      <c r="D6" s="542">
        <v>1</v>
      </c>
      <c r="E6" s="543">
        <v>535.1</v>
      </c>
      <c r="F6" s="544">
        <v>1</v>
      </c>
      <c r="G6" s="545">
        <v>1.0930480284059054</v>
      </c>
      <c r="H6" s="546">
        <v>560</v>
      </c>
      <c r="I6" s="547">
        <v>1</v>
      </c>
      <c r="J6" s="548">
        <v>1.0444464285714286</v>
      </c>
      <c r="K6" s="546">
        <v>585</v>
      </c>
      <c r="L6" s="549">
        <v>1</v>
      </c>
      <c r="M6" s="548">
        <v>0.9998119658119657</v>
      </c>
      <c r="N6" s="316"/>
      <c r="O6" s="316"/>
      <c r="P6">
        <v>10</v>
      </c>
    </row>
    <row r="7" spans="1:15" ht="27" customHeight="1">
      <c r="A7" s="21" t="s">
        <v>76</v>
      </c>
      <c r="B7" s="22"/>
      <c r="C7" s="23">
        <v>344.8</v>
      </c>
      <c r="D7" s="19">
        <v>0.589513565821891</v>
      </c>
      <c r="E7" s="412">
        <v>327.4</v>
      </c>
      <c r="F7" s="411">
        <v>0.6118482526630535</v>
      </c>
      <c r="G7" s="430">
        <v>1.053145998778253</v>
      </c>
      <c r="H7" s="413">
        <v>338</v>
      </c>
      <c r="I7" s="428">
        <v>0.6035714285714285</v>
      </c>
      <c r="J7" s="431">
        <v>1.0201183431952663</v>
      </c>
      <c r="K7" s="413">
        <v>344</v>
      </c>
      <c r="L7" s="429">
        <v>0.588034188034188</v>
      </c>
      <c r="M7" s="431">
        <v>1.0023255813953489</v>
      </c>
      <c r="N7" s="316"/>
      <c r="O7" s="318"/>
    </row>
    <row r="8" spans="1:15" ht="27" customHeight="1">
      <c r="A8" s="21" t="s">
        <v>55</v>
      </c>
      <c r="B8" s="22"/>
      <c r="C8" s="23">
        <v>240.05</v>
      </c>
      <c r="D8" s="19">
        <v>0.4104190531552942</v>
      </c>
      <c r="E8" s="412">
        <v>207.7</v>
      </c>
      <c r="F8" s="411">
        <v>0.38815174733694635</v>
      </c>
      <c r="G8" s="430">
        <v>1.1557534906114588</v>
      </c>
      <c r="H8" s="413">
        <v>222</v>
      </c>
      <c r="I8" s="428">
        <v>0.3964285714285714</v>
      </c>
      <c r="J8" s="431">
        <v>1.0813063063063062</v>
      </c>
      <c r="K8" s="413">
        <v>241</v>
      </c>
      <c r="L8" s="429">
        <v>0.41196581196581195</v>
      </c>
      <c r="M8" s="431">
        <v>0.9960580912863071</v>
      </c>
      <c r="N8" s="316"/>
      <c r="O8" s="316"/>
    </row>
    <row r="9" spans="1:15" ht="27" customHeight="1">
      <c r="A9" s="21" t="s">
        <v>56</v>
      </c>
      <c r="B9" s="22"/>
      <c r="C9" s="23">
        <v>142.15</v>
      </c>
      <c r="D9" s="19">
        <v>0.24303715228504508</v>
      </c>
      <c r="E9" s="412">
        <v>135.1</v>
      </c>
      <c r="F9" s="411">
        <v>0.2526630536348346</v>
      </c>
      <c r="G9" s="430">
        <v>1.0521835677276092</v>
      </c>
      <c r="H9" s="413">
        <v>135</v>
      </c>
      <c r="I9" s="428">
        <v>0.24107142857142858</v>
      </c>
      <c r="J9" s="431">
        <v>1.0529629629629629</v>
      </c>
      <c r="K9" s="413">
        <v>143</v>
      </c>
      <c r="L9" s="429">
        <v>0.24444444444444444</v>
      </c>
      <c r="M9" s="431">
        <v>0.9940559440559441</v>
      </c>
      <c r="N9" s="316"/>
      <c r="O9" s="316"/>
    </row>
    <row r="10" spans="1:15" ht="27" customHeight="1">
      <c r="A10" s="26" t="s">
        <v>57</v>
      </c>
      <c r="B10" s="22"/>
      <c r="C10" s="23">
        <v>46.49</v>
      </c>
      <c r="D10" s="27">
        <v>0.07948503137342064</v>
      </c>
      <c r="E10" s="413">
        <v>40.23</v>
      </c>
      <c r="F10" s="411">
        <v>0.07512614464586059</v>
      </c>
      <c r="G10" s="430">
        <v>1.1564676616915421</v>
      </c>
      <c r="H10" s="413">
        <v>44</v>
      </c>
      <c r="I10" s="428">
        <v>0.07857142857142857</v>
      </c>
      <c r="J10" s="431">
        <v>1.0565909090909091</v>
      </c>
      <c r="K10" s="413">
        <v>46</v>
      </c>
      <c r="L10" s="429">
        <v>0.07863247863247863</v>
      </c>
      <c r="M10" s="431">
        <v>1.0106521739130434</v>
      </c>
      <c r="N10" s="316"/>
      <c r="O10" s="316"/>
    </row>
    <row r="11" spans="1:15" ht="27" customHeight="1">
      <c r="A11" s="21" t="s">
        <v>102</v>
      </c>
      <c r="B11" s="22"/>
      <c r="C11" s="23">
        <v>51.403</v>
      </c>
      <c r="D11" s="28">
        <v>0.08789686949682847</v>
      </c>
      <c r="E11" s="413">
        <v>32.313</v>
      </c>
      <c r="F11" s="411">
        <v>0.060362549056251165</v>
      </c>
      <c r="G11" s="430">
        <v>1.5907838950267692</v>
      </c>
      <c r="H11" s="413">
        <v>43</v>
      </c>
      <c r="I11" s="428">
        <v>0.07678571428571429</v>
      </c>
      <c r="J11" s="431">
        <v>1.1954186046511628</v>
      </c>
      <c r="K11" s="413">
        <v>52</v>
      </c>
      <c r="L11" s="429">
        <v>0.08888888888888889</v>
      </c>
      <c r="M11" s="431">
        <v>0.9886538461538462</v>
      </c>
      <c r="N11" s="316"/>
      <c r="O11" s="316"/>
    </row>
    <row r="12" spans="1:15" ht="27" customHeight="1">
      <c r="A12" s="21" t="s">
        <v>58</v>
      </c>
      <c r="B12" s="22"/>
      <c r="C12" s="23">
        <v>3.41</v>
      </c>
      <c r="D12" s="19">
        <v>0.0058301560977277785</v>
      </c>
      <c r="E12" s="413">
        <v>27.6</v>
      </c>
      <c r="F12" s="411">
        <v>0.051579144085217715</v>
      </c>
      <c r="G12" s="430">
        <v>0.12355072463768116</v>
      </c>
      <c r="H12" s="413">
        <v>5</v>
      </c>
      <c r="I12" s="428">
        <v>0.008928571428571428</v>
      </c>
      <c r="J12" s="431">
        <v>0.682</v>
      </c>
      <c r="K12" s="413">
        <v>2</v>
      </c>
      <c r="L12" s="429">
        <v>0.003418803418803419</v>
      </c>
      <c r="M12" s="431">
        <v>1.705</v>
      </c>
      <c r="N12" s="316"/>
      <c r="O12" s="316"/>
    </row>
    <row r="13" spans="1:15" ht="27" customHeight="1">
      <c r="A13" s="21" t="s">
        <v>59</v>
      </c>
      <c r="B13" s="22"/>
      <c r="C13" s="23">
        <v>47.983999999999995</v>
      </c>
      <c r="D13" s="19">
        <v>0.0820325189351844</v>
      </c>
      <c r="E13" s="414">
        <v>4.732</v>
      </c>
      <c r="F13" s="411">
        <v>0.008783404971033451</v>
      </c>
      <c r="G13" s="480">
        <v>10.140321217244292</v>
      </c>
      <c r="H13" s="413">
        <v>38</v>
      </c>
      <c r="I13" s="428">
        <v>0.06785714285714285</v>
      </c>
      <c r="J13" s="431">
        <v>1.2626315789473685</v>
      </c>
      <c r="K13" s="413">
        <v>50</v>
      </c>
      <c r="L13" s="429">
        <v>0.08547008547008547</v>
      </c>
      <c r="M13" s="431">
        <v>0.9596</v>
      </c>
      <c r="N13" s="316"/>
      <c r="O13" s="316"/>
    </row>
    <row r="14" spans="1:15" ht="27" customHeight="1" thickBot="1">
      <c r="A14" s="29" t="s">
        <v>190</v>
      </c>
      <c r="B14" s="30"/>
      <c r="C14" s="31">
        <v>26.811</v>
      </c>
      <c r="D14" s="32">
        <v>0.045837678879789366</v>
      </c>
      <c r="E14" s="415">
        <v>0.511</v>
      </c>
      <c r="F14" s="416">
        <v>0.0009344047841524949</v>
      </c>
      <c r="G14" s="481">
        <v>52.46771037181996</v>
      </c>
      <c r="H14" s="417">
        <v>19</v>
      </c>
      <c r="I14" s="433">
        <v>0.033928571428571426</v>
      </c>
      <c r="J14" s="432">
        <v>1.4110526315789476</v>
      </c>
      <c r="K14" s="417">
        <v>26</v>
      </c>
      <c r="L14" s="434">
        <v>0.044444444444444446</v>
      </c>
      <c r="M14" s="432">
        <v>1.0311538461538463</v>
      </c>
      <c r="N14" s="316"/>
      <c r="O14" s="316"/>
    </row>
    <row r="15" spans="1:15" ht="27" customHeight="1">
      <c r="A15" s="249"/>
      <c r="B15" s="536"/>
      <c r="C15" s="251"/>
      <c r="D15" s="252"/>
      <c r="E15" s="526"/>
      <c r="F15" s="527"/>
      <c r="G15" s="528"/>
      <c r="H15" s="525"/>
      <c r="I15" s="527"/>
      <c r="J15" s="529"/>
      <c r="K15" s="525"/>
      <c r="L15" s="530"/>
      <c r="M15" s="529"/>
      <c r="N15" s="316"/>
      <c r="O15" s="316"/>
    </row>
    <row r="16" spans="1:13" ht="27" customHeight="1" thickBot="1">
      <c r="A16" s="3"/>
      <c r="B16" s="3"/>
      <c r="C16" s="33"/>
      <c r="D16" s="33"/>
      <c r="E16" s="3"/>
      <c r="F16" s="3"/>
      <c r="G16" s="338"/>
      <c r="H16" s="3"/>
      <c r="I16" s="314"/>
      <c r="J16" s="314"/>
      <c r="K16" s="3"/>
      <c r="L16" s="3"/>
      <c r="M16" s="3"/>
    </row>
    <row r="17" spans="1:13" ht="27" customHeight="1">
      <c r="A17" s="6"/>
      <c r="B17" s="34"/>
      <c r="C17" s="687" t="s">
        <v>170</v>
      </c>
      <c r="D17" s="688"/>
      <c r="E17" s="673" t="s">
        <v>172</v>
      </c>
      <c r="F17" s="674"/>
      <c r="G17" s="8" t="s">
        <v>211</v>
      </c>
      <c r="H17" s="673" t="s">
        <v>170</v>
      </c>
      <c r="I17" s="669"/>
      <c r="J17" s="8" t="s">
        <v>211</v>
      </c>
      <c r="K17" s="673" t="s">
        <v>170</v>
      </c>
      <c r="L17" s="669"/>
      <c r="M17" s="8" t="s">
        <v>211</v>
      </c>
    </row>
    <row r="18" spans="1:13" ht="27" customHeight="1">
      <c r="A18" s="35" t="s">
        <v>60</v>
      </c>
      <c r="B18" s="36"/>
      <c r="C18" s="677" t="s">
        <v>62</v>
      </c>
      <c r="D18" s="678"/>
      <c r="E18" s="679" t="s">
        <v>65</v>
      </c>
      <c r="F18" s="680"/>
      <c r="G18" s="11" t="s">
        <v>68</v>
      </c>
      <c r="H18" s="679" t="s">
        <v>71</v>
      </c>
      <c r="I18" s="681"/>
      <c r="J18" s="11" t="s">
        <v>70</v>
      </c>
      <c r="K18" s="679" t="s">
        <v>73</v>
      </c>
      <c r="L18" s="681"/>
      <c r="M18" s="11" t="s">
        <v>72</v>
      </c>
    </row>
    <row r="19" spans="1:13" ht="27" customHeight="1" thickBot="1">
      <c r="A19" s="37" t="s">
        <v>61</v>
      </c>
      <c r="B19" s="38"/>
      <c r="C19" s="677" t="s">
        <v>64</v>
      </c>
      <c r="D19" s="683"/>
      <c r="E19" s="679" t="s">
        <v>66</v>
      </c>
      <c r="F19" s="684"/>
      <c r="G19" s="11"/>
      <c r="H19" s="682" t="s">
        <v>69</v>
      </c>
      <c r="I19" s="681"/>
      <c r="J19" s="11"/>
      <c r="K19" s="682" t="s">
        <v>74</v>
      </c>
      <c r="L19" s="681"/>
      <c r="M19" s="11"/>
    </row>
    <row r="20" spans="1:13" ht="27" customHeight="1" thickTop="1">
      <c r="A20" s="39" t="s">
        <v>2</v>
      </c>
      <c r="B20" s="40"/>
      <c r="C20" s="670">
        <v>113.4</v>
      </c>
      <c r="D20" s="671"/>
      <c r="E20" s="672">
        <v>122.1</v>
      </c>
      <c r="F20" s="664"/>
      <c r="G20" s="41">
        <v>-8.699999999999989</v>
      </c>
      <c r="H20" s="672">
        <v>120</v>
      </c>
      <c r="I20" s="666"/>
      <c r="J20" s="42">
        <v>-6.599999999999994</v>
      </c>
      <c r="K20" s="665">
        <v>113.9</v>
      </c>
      <c r="L20" s="666"/>
      <c r="M20" s="42">
        <v>-0.5</v>
      </c>
    </row>
    <row r="21" spans="1:13" ht="27" customHeight="1" thickBot="1">
      <c r="A21" s="43" t="s">
        <v>0</v>
      </c>
      <c r="B21" s="44"/>
      <c r="C21" s="661">
        <v>132.4</v>
      </c>
      <c r="D21" s="662"/>
      <c r="E21" s="667">
        <v>121.1</v>
      </c>
      <c r="F21" s="663"/>
      <c r="G21" s="45">
        <v>11.3</v>
      </c>
      <c r="H21" s="667">
        <v>125</v>
      </c>
      <c r="I21" s="668"/>
      <c r="J21" s="46">
        <v>7.400000000000006</v>
      </c>
      <c r="K21" s="659">
        <v>130.5</v>
      </c>
      <c r="L21" s="668"/>
      <c r="M21" s="46">
        <v>1.9000000000000057</v>
      </c>
    </row>
    <row r="23" spans="10:13" ht="13.5">
      <c r="J23" s="313"/>
      <c r="M23" s="315"/>
    </row>
    <row r="24" spans="10:13" ht="13.5">
      <c r="J24" s="313"/>
      <c r="M24" s="313"/>
    </row>
    <row r="25" spans="10:13" ht="13.5">
      <c r="J25" s="313"/>
      <c r="M25" s="313"/>
    </row>
    <row r="26" spans="10:13" ht="13.5">
      <c r="J26" s="313"/>
      <c r="M26" s="313"/>
    </row>
    <row r="27" spans="10:13" ht="13.5">
      <c r="J27" s="313"/>
      <c r="M27" s="313"/>
    </row>
    <row r="28" spans="10:13" ht="13.5">
      <c r="J28" s="313"/>
      <c r="M28" s="313"/>
    </row>
    <row r="29" spans="10:13" ht="13.5">
      <c r="J29" s="313"/>
      <c r="M29" s="313"/>
    </row>
    <row r="30" spans="10:13" ht="13.5">
      <c r="J30" s="313"/>
      <c r="M30" s="313"/>
    </row>
    <row r="31" ht="13.5">
      <c r="J31" s="313"/>
    </row>
    <row r="32" ht="13.5">
      <c r="J32" s="313"/>
    </row>
  </sheetData>
  <mergeCells count="33">
    <mergeCell ref="H21:I21"/>
    <mergeCell ref="C21:D21"/>
    <mergeCell ref="E21:F21"/>
    <mergeCell ref="K21:L21"/>
    <mergeCell ref="K19:L19"/>
    <mergeCell ref="H3:I3"/>
    <mergeCell ref="H4:I4"/>
    <mergeCell ref="H5:I5"/>
    <mergeCell ref="H17:I17"/>
    <mergeCell ref="K20:L20"/>
    <mergeCell ref="C17:D17"/>
    <mergeCell ref="E17:F17"/>
    <mergeCell ref="K17:L17"/>
    <mergeCell ref="C18:D18"/>
    <mergeCell ref="E18:F18"/>
    <mergeCell ref="K18:L18"/>
    <mergeCell ref="H18:I18"/>
    <mergeCell ref="H19:I19"/>
    <mergeCell ref="H20:I20"/>
    <mergeCell ref="C20:D20"/>
    <mergeCell ref="E20:F20"/>
    <mergeCell ref="C19:D19"/>
    <mergeCell ref="E19:F19"/>
    <mergeCell ref="K1:M1"/>
    <mergeCell ref="C3:D3"/>
    <mergeCell ref="E3:F3"/>
    <mergeCell ref="K3:L3"/>
    <mergeCell ref="C4:D4"/>
    <mergeCell ref="E4:F4"/>
    <mergeCell ref="K4:L4"/>
    <mergeCell ref="K5:L5"/>
    <mergeCell ref="C5:D5"/>
    <mergeCell ref="E5:F5"/>
  </mergeCells>
  <printOptions/>
  <pageMargins left="0.75" right="0.75" top="0.38" bottom="0.4" header="0.28" footer="0.28"/>
  <pageSetup fitToHeight="1" fitToWidth="1" horizontalDpi="600" verticalDpi="600" orientation="landscape" paperSize="9" r:id="rId1"/>
  <headerFooter alignWithMargins="0">
    <oddFooter xml:space="preserve">&amp;C&amp;P / &amp;N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4:AI27"/>
  <sheetViews>
    <sheetView zoomScale="75" zoomScaleNormal="75" workbookViewId="0" topLeftCell="A5">
      <selection activeCell="O11" sqref="O11"/>
    </sheetView>
  </sheetViews>
  <sheetFormatPr defaultColWidth="9.00390625" defaultRowHeight="13.5"/>
  <cols>
    <col min="3" max="16" width="8.25390625" style="0" customWidth="1"/>
    <col min="17" max="17" width="9.125" style="0" customWidth="1"/>
    <col min="18" max="23" width="8.25390625" style="0" customWidth="1"/>
  </cols>
  <sheetData>
    <row r="1" ht="20.25" customHeight="1"/>
    <row r="2" ht="20.25" customHeight="1"/>
    <row r="4" spans="1:23" ht="24" customHeight="1" thickBot="1">
      <c r="A4" s="3"/>
      <c r="B4" s="3"/>
      <c r="C4" s="3"/>
      <c r="D4" s="3"/>
      <c r="E4" s="3"/>
      <c r="F4" s="3"/>
      <c r="G4" s="3"/>
      <c r="H4" s="3"/>
      <c r="I4" s="5"/>
      <c r="J4" s="5"/>
      <c r="K4" s="5"/>
      <c r="L4" s="5"/>
      <c r="M4" s="3"/>
      <c r="N4" s="3"/>
      <c r="O4" s="3"/>
      <c r="P4" s="3"/>
      <c r="Q4" s="3"/>
      <c r="R4" s="3"/>
      <c r="S4" s="3"/>
      <c r="T4" s="3"/>
      <c r="U4" s="3"/>
      <c r="V4" s="3"/>
      <c r="W4" s="4" t="s">
        <v>75</v>
      </c>
    </row>
    <row r="5" spans="1:23" ht="24" customHeight="1">
      <c r="A5" s="6" t="s">
        <v>54</v>
      </c>
      <c r="B5" s="242"/>
      <c r="C5" s="687" t="s">
        <v>170</v>
      </c>
      <c r="D5" s="660"/>
      <c r="E5" s="660"/>
      <c r="F5" s="660"/>
      <c r="G5" s="660"/>
      <c r="H5" s="660"/>
      <c r="I5" s="688"/>
      <c r="J5" s="673" t="s">
        <v>171</v>
      </c>
      <c r="K5" s="689"/>
      <c r="L5" s="689"/>
      <c r="M5" s="689"/>
      <c r="N5" s="689"/>
      <c r="O5" s="689"/>
      <c r="P5" s="690"/>
      <c r="Q5" s="701" t="s">
        <v>87</v>
      </c>
      <c r="R5" s="702"/>
      <c r="S5" s="702"/>
      <c r="T5" s="702"/>
      <c r="U5" s="702"/>
      <c r="V5" s="702"/>
      <c r="W5" s="703"/>
    </row>
    <row r="6" spans="1:23" ht="24" customHeight="1">
      <c r="A6" s="100" t="s">
        <v>178</v>
      </c>
      <c r="B6" s="243"/>
      <c r="C6" s="677" t="s">
        <v>81</v>
      </c>
      <c r="D6" s="695"/>
      <c r="E6" s="695"/>
      <c r="F6" s="695"/>
      <c r="G6" s="695"/>
      <c r="H6" s="695"/>
      <c r="I6" s="678"/>
      <c r="J6" s="679" t="s">
        <v>84</v>
      </c>
      <c r="K6" s="696"/>
      <c r="L6" s="696"/>
      <c r="M6" s="696"/>
      <c r="N6" s="696"/>
      <c r="O6" s="696"/>
      <c r="P6" s="697"/>
      <c r="Q6" s="679" t="s">
        <v>89</v>
      </c>
      <c r="R6" s="696"/>
      <c r="S6" s="696"/>
      <c r="T6" s="696"/>
      <c r="U6" s="696"/>
      <c r="V6" s="696"/>
      <c r="W6" s="698"/>
    </row>
    <row r="7" spans="1:23" ht="24" customHeight="1">
      <c r="A7" s="712" t="s">
        <v>138</v>
      </c>
      <c r="B7" s="713"/>
      <c r="C7" s="12"/>
      <c r="D7" s="47"/>
      <c r="E7" s="47"/>
      <c r="F7" s="47" t="s">
        <v>63</v>
      </c>
      <c r="G7" s="47"/>
      <c r="H7" s="47"/>
      <c r="I7" s="13"/>
      <c r="J7" s="14"/>
      <c r="K7" s="48"/>
      <c r="L7" s="48"/>
      <c r="M7" s="48" t="s">
        <v>63</v>
      </c>
      <c r="N7" s="48"/>
      <c r="O7" s="48"/>
      <c r="P7" s="49"/>
      <c r="Q7" s="692" t="s">
        <v>24</v>
      </c>
      <c r="R7" s="693"/>
      <c r="S7" s="693"/>
      <c r="T7" s="693"/>
      <c r="U7" s="693"/>
      <c r="V7" s="693"/>
      <c r="W7" s="694"/>
    </row>
    <row r="8" spans="1:23" ht="24" customHeight="1" thickBot="1">
      <c r="A8" s="9"/>
      <c r="B8" s="10"/>
      <c r="C8" s="600" t="s">
        <v>85</v>
      </c>
      <c r="D8" s="599" t="s">
        <v>77</v>
      </c>
      <c r="E8" s="599" t="s">
        <v>158</v>
      </c>
      <c r="F8" s="599" t="s">
        <v>78</v>
      </c>
      <c r="G8" s="599" t="s">
        <v>79</v>
      </c>
      <c r="H8" s="599" t="s">
        <v>159</v>
      </c>
      <c r="I8" s="601" t="s">
        <v>169</v>
      </c>
      <c r="J8" s="602" t="s">
        <v>160</v>
      </c>
      <c r="K8" s="603" t="s">
        <v>161</v>
      </c>
      <c r="L8" s="603" t="s">
        <v>156</v>
      </c>
      <c r="M8" s="603" t="s">
        <v>162</v>
      </c>
      <c r="N8" s="603" t="s">
        <v>163</v>
      </c>
      <c r="O8" s="603" t="s">
        <v>157</v>
      </c>
      <c r="P8" s="604" t="s">
        <v>168</v>
      </c>
      <c r="Q8" s="605" t="s">
        <v>160</v>
      </c>
      <c r="R8" s="606" t="s">
        <v>161</v>
      </c>
      <c r="S8" s="606" t="s">
        <v>156</v>
      </c>
      <c r="T8" s="606" t="s">
        <v>162</v>
      </c>
      <c r="U8" s="606" t="s">
        <v>163</v>
      </c>
      <c r="V8" s="606" t="s">
        <v>157</v>
      </c>
      <c r="W8" s="607" t="s">
        <v>168</v>
      </c>
    </row>
    <row r="9" spans="1:35" ht="24" customHeight="1" thickTop="1">
      <c r="A9" s="73" t="s">
        <v>90</v>
      </c>
      <c r="B9" s="74"/>
      <c r="C9" s="200">
        <v>5.407</v>
      </c>
      <c r="D9" s="201">
        <v>5.652</v>
      </c>
      <c r="E9" s="201">
        <v>11.059000000000001</v>
      </c>
      <c r="F9" s="201">
        <v>6.1659999999999995</v>
      </c>
      <c r="G9" s="201">
        <v>6.715</v>
      </c>
      <c r="H9" s="201">
        <v>12.881</v>
      </c>
      <c r="I9" s="284">
        <v>24</v>
      </c>
      <c r="J9" s="285">
        <v>8.306000000000001</v>
      </c>
      <c r="K9" s="286">
        <v>10.013</v>
      </c>
      <c r="L9" s="286">
        <v>18.319000000000003</v>
      </c>
      <c r="M9" s="286">
        <v>7.47</v>
      </c>
      <c r="N9" s="286">
        <v>7.059</v>
      </c>
      <c r="O9" s="286">
        <v>14.529</v>
      </c>
      <c r="P9" s="287">
        <v>32.848</v>
      </c>
      <c r="Q9" s="616">
        <v>0.6509751986515772</v>
      </c>
      <c r="R9" s="617">
        <v>0.5644661939478678</v>
      </c>
      <c r="S9" s="617">
        <v>0.603690157759703</v>
      </c>
      <c r="T9" s="617">
        <v>0.8254350736278445</v>
      </c>
      <c r="U9" s="617">
        <v>0.9512678849695425</v>
      </c>
      <c r="V9" s="617">
        <v>0.8865716842177713</v>
      </c>
      <c r="W9" s="618">
        <v>0.7306380905991232</v>
      </c>
      <c r="X9" s="379"/>
      <c r="Y9" s="379"/>
      <c r="Z9" s="379"/>
      <c r="AA9" s="379"/>
      <c r="AB9" s="379"/>
      <c r="AC9" s="379"/>
      <c r="AD9" s="379"/>
      <c r="AE9" s="379"/>
      <c r="AF9" s="379"/>
      <c r="AG9" s="379"/>
      <c r="AH9" s="379"/>
      <c r="AI9" s="379"/>
    </row>
    <row r="10" spans="1:35" ht="24" customHeight="1" thickBot="1">
      <c r="A10" s="81" t="s">
        <v>91</v>
      </c>
      <c r="B10" s="82"/>
      <c r="C10" s="210">
        <v>0.223</v>
      </c>
      <c r="D10" s="211">
        <v>0.07</v>
      </c>
      <c r="E10" s="211">
        <v>0.29300000000000004</v>
      </c>
      <c r="F10" s="211">
        <v>0.077</v>
      </c>
      <c r="G10" s="211">
        <v>0.16899999999999998</v>
      </c>
      <c r="H10" s="211">
        <v>0.24599999999999997</v>
      </c>
      <c r="I10" s="288">
        <v>0.539</v>
      </c>
      <c r="J10" s="289">
        <v>0.24</v>
      </c>
      <c r="K10" s="290">
        <v>0.65</v>
      </c>
      <c r="L10" s="290">
        <v>0.89</v>
      </c>
      <c r="M10" s="290">
        <v>0.505</v>
      </c>
      <c r="N10" s="290">
        <v>0.485</v>
      </c>
      <c r="O10" s="290">
        <v>0.99</v>
      </c>
      <c r="P10" s="291">
        <v>1.88</v>
      </c>
      <c r="Q10" s="619">
        <v>0.9291666666666667</v>
      </c>
      <c r="R10" s="620">
        <v>0.108</v>
      </c>
      <c r="S10" s="620">
        <v>0.329</v>
      </c>
      <c r="T10" s="620">
        <v>0.15247524752475244</v>
      </c>
      <c r="U10" s="620">
        <v>0.34845360824742266</v>
      </c>
      <c r="V10" s="620">
        <v>0.24848484848484845</v>
      </c>
      <c r="W10" s="621">
        <v>0.287</v>
      </c>
      <c r="X10" s="379"/>
      <c r="Y10" s="379"/>
      <c r="Z10" s="379"/>
      <c r="AA10" s="379"/>
      <c r="AB10" s="379"/>
      <c r="AC10" s="379"/>
      <c r="AD10" s="379"/>
      <c r="AE10" s="379"/>
      <c r="AF10" s="379"/>
      <c r="AG10" s="379"/>
      <c r="AH10" s="379"/>
      <c r="AI10" s="379"/>
    </row>
    <row r="11" spans="1:35" ht="24" customHeight="1" thickTop="1">
      <c r="A11" s="91"/>
      <c r="B11" s="92" t="s">
        <v>93</v>
      </c>
      <c r="C11" s="200">
        <v>0.035</v>
      </c>
      <c r="D11" s="50">
        <v>0.026000000000000002</v>
      </c>
      <c r="E11" s="50">
        <v>0.061</v>
      </c>
      <c r="F11" s="50">
        <v>-0.009</v>
      </c>
      <c r="G11" s="50">
        <v>0.06899999999999999</v>
      </c>
      <c r="H11" s="50">
        <v>0.06</v>
      </c>
      <c r="I11" s="284">
        <v>0.121</v>
      </c>
      <c r="J11" s="292">
        <v>0.002</v>
      </c>
      <c r="K11" s="293">
        <v>0.013000000000000001</v>
      </c>
      <c r="L11" s="293">
        <v>0.015</v>
      </c>
      <c r="M11" s="293">
        <v>-0.11599999999999999</v>
      </c>
      <c r="N11" s="293">
        <v>0.08399999999999999</v>
      </c>
      <c r="O11" s="293">
        <v>-0.032</v>
      </c>
      <c r="P11" s="294">
        <v>-0.017</v>
      </c>
      <c r="Q11" s="622">
        <v>17.5</v>
      </c>
      <c r="R11" s="623">
        <v>2</v>
      </c>
      <c r="S11" s="623">
        <v>4.066666666666666</v>
      </c>
      <c r="T11" s="623">
        <v>0.07758620689655173</v>
      </c>
      <c r="U11" s="623">
        <v>0.8214285714285714</v>
      </c>
      <c r="V11" s="623">
        <v>-1.875</v>
      </c>
      <c r="W11" s="624">
        <v>-7.117647058823529</v>
      </c>
      <c r="X11" s="379"/>
      <c r="Y11" s="379"/>
      <c r="Z11" s="379"/>
      <c r="AA11" s="379"/>
      <c r="AB11" s="379"/>
      <c r="AC11" s="379"/>
      <c r="AD11" s="379"/>
      <c r="AE11" s="379"/>
      <c r="AF11" s="379"/>
      <c r="AG11" s="379"/>
      <c r="AH11" s="379"/>
      <c r="AI11" s="379"/>
    </row>
    <row r="12" spans="1:35" ht="24" customHeight="1">
      <c r="A12" s="97"/>
      <c r="B12" s="98" t="s">
        <v>94</v>
      </c>
      <c r="C12" s="200">
        <v>-0.004</v>
      </c>
      <c r="D12" s="50">
        <v>-0.003</v>
      </c>
      <c r="E12" s="50">
        <v>-0.007</v>
      </c>
      <c r="F12" s="50">
        <v>0.003</v>
      </c>
      <c r="G12" s="50">
        <v>-0.016</v>
      </c>
      <c r="H12" s="50">
        <v>-0.013000000000000001</v>
      </c>
      <c r="I12" s="284">
        <v>-0.02</v>
      </c>
      <c r="J12" s="292">
        <v>-0.008</v>
      </c>
      <c r="K12" s="293">
        <v>0.004</v>
      </c>
      <c r="L12" s="293">
        <v>-0.004</v>
      </c>
      <c r="M12" s="293">
        <v>-0.002</v>
      </c>
      <c r="N12" s="293">
        <v>0.012</v>
      </c>
      <c r="O12" s="293">
        <v>0.01</v>
      </c>
      <c r="P12" s="294">
        <v>0.006</v>
      </c>
      <c r="Q12" s="622">
        <v>0.5</v>
      </c>
      <c r="R12" s="623">
        <v>-0.75</v>
      </c>
      <c r="S12" s="623">
        <v>1.75</v>
      </c>
      <c r="T12" s="625">
        <v>-1.5</v>
      </c>
      <c r="U12" s="623">
        <v>-1.3333333333333333</v>
      </c>
      <c r="V12" s="623">
        <v>-1.3</v>
      </c>
      <c r="W12" s="624">
        <v>-3.3333333333333335</v>
      </c>
      <c r="X12" s="379"/>
      <c r="Y12" s="379"/>
      <c r="Z12" s="379"/>
      <c r="AA12" s="379"/>
      <c r="AB12" s="379"/>
      <c r="AC12" s="379"/>
      <c r="AD12" s="379"/>
      <c r="AE12" s="379"/>
      <c r="AF12" s="379"/>
      <c r="AG12" s="379"/>
      <c r="AH12" s="379"/>
      <c r="AI12" s="379"/>
    </row>
    <row r="13" spans="1:35" ht="24" customHeight="1">
      <c r="A13" s="26"/>
      <c r="B13" s="98" t="s">
        <v>95</v>
      </c>
      <c r="C13" s="200">
        <v>0</v>
      </c>
      <c r="D13" s="50">
        <v>-0.022</v>
      </c>
      <c r="E13" s="50">
        <v>-0.022</v>
      </c>
      <c r="F13" s="50">
        <v>0.020999999999999998</v>
      </c>
      <c r="G13" s="50">
        <v>0.004</v>
      </c>
      <c r="H13" s="50">
        <v>0.025</v>
      </c>
      <c r="I13" s="284">
        <v>0.002999999999999999</v>
      </c>
      <c r="J13" s="292">
        <v>0.002</v>
      </c>
      <c r="K13" s="293">
        <v>0.007000000000000001</v>
      </c>
      <c r="L13" s="293">
        <v>0.009000000000000001</v>
      </c>
      <c r="M13" s="293">
        <v>-0.009</v>
      </c>
      <c r="N13" s="293">
        <v>0.026000000000000002</v>
      </c>
      <c r="O13" s="293">
        <v>0.017</v>
      </c>
      <c r="P13" s="294">
        <v>0.026000000000000002</v>
      </c>
      <c r="Q13" s="622">
        <v>0</v>
      </c>
      <c r="R13" s="623">
        <v>-3.1428571428571423</v>
      </c>
      <c r="S13" s="626">
        <v>-2.444444444444444</v>
      </c>
      <c r="T13" s="627">
        <v>-2.3333333333333335</v>
      </c>
      <c r="U13" s="623">
        <v>0.15384615384615383</v>
      </c>
      <c r="V13" s="623">
        <v>1.4705882352941175</v>
      </c>
      <c r="W13" s="624">
        <v>0.11538461538461535</v>
      </c>
      <c r="X13" s="379"/>
      <c r="Y13" s="379"/>
      <c r="Z13" s="379"/>
      <c r="AA13" s="379"/>
      <c r="AB13" s="379"/>
      <c r="AC13" s="379"/>
      <c r="AD13" s="379"/>
      <c r="AE13" s="379"/>
      <c r="AF13" s="379"/>
      <c r="AG13" s="379"/>
      <c r="AH13" s="379"/>
      <c r="AI13" s="379"/>
    </row>
    <row r="14" spans="1:35" ht="24" customHeight="1">
      <c r="A14" s="100"/>
      <c r="B14" s="101" t="s">
        <v>96</v>
      </c>
      <c r="C14" s="200">
        <v>0.182</v>
      </c>
      <c r="D14" s="50">
        <v>0.067</v>
      </c>
      <c r="E14" s="50">
        <v>0.249</v>
      </c>
      <c r="F14" s="50">
        <v>0.074</v>
      </c>
      <c r="G14" s="50">
        <v>0.097</v>
      </c>
      <c r="H14" s="50">
        <v>0.17099999999999999</v>
      </c>
      <c r="I14" s="284">
        <v>0.42</v>
      </c>
      <c r="J14" s="292">
        <v>0.244</v>
      </c>
      <c r="K14" s="293">
        <v>0.47800000000000004</v>
      </c>
      <c r="L14" s="293">
        <v>0.722</v>
      </c>
      <c r="M14" s="293">
        <v>0.5820000000000001</v>
      </c>
      <c r="N14" s="293">
        <v>0.325</v>
      </c>
      <c r="O14" s="293">
        <v>0.907</v>
      </c>
      <c r="P14" s="294">
        <v>1.629</v>
      </c>
      <c r="Q14" s="622">
        <v>0.7459016393442623</v>
      </c>
      <c r="R14" s="623">
        <v>0.1401673640167364</v>
      </c>
      <c r="S14" s="623">
        <v>0.34487534626038785</v>
      </c>
      <c r="T14" s="623">
        <v>0.12714776632302402</v>
      </c>
      <c r="U14" s="623">
        <v>0.29846153846153844</v>
      </c>
      <c r="V14" s="623">
        <v>0.18853362734288862</v>
      </c>
      <c r="W14" s="624">
        <v>0.2578268876611418</v>
      </c>
      <c r="X14" s="379"/>
      <c r="Y14" s="379"/>
      <c r="Z14" s="379"/>
      <c r="AA14" s="379"/>
      <c r="AB14" s="379"/>
      <c r="AC14" s="379"/>
      <c r="AD14" s="379"/>
      <c r="AE14" s="379"/>
      <c r="AF14" s="379"/>
      <c r="AG14" s="379"/>
      <c r="AH14" s="379"/>
      <c r="AI14" s="379"/>
    </row>
    <row r="15" spans="1:35" ht="24" customHeight="1" thickBot="1">
      <c r="A15" s="102"/>
      <c r="B15" s="103" t="s">
        <v>97</v>
      </c>
      <c r="C15" s="210">
        <v>0.01</v>
      </c>
      <c r="D15" s="211">
        <v>0.002</v>
      </c>
      <c r="E15" s="211">
        <v>0.012</v>
      </c>
      <c r="F15" s="211">
        <v>-0.012</v>
      </c>
      <c r="G15" s="211">
        <v>0.015</v>
      </c>
      <c r="H15" s="211">
        <v>0.002999999999999999</v>
      </c>
      <c r="I15" s="288">
        <v>0.015</v>
      </c>
      <c r="J15" s="295">
        <v>0</v>
      </c>
      <c r="K15" s="296">
        <v>0.148</v>
      </c>
      <c r="L15" s="296">
        <v>0.148</v>
      </c>
      <c r="M15" s="296">
        <v>0.05</v>
      </c>
      <c r="N15" s="296">
        <v>0.038</v>
      </c>
      <c r="O15" s="296">
        <v>0.088</v>
      </c>
      <c r="P15" s="297">
        <v>0.236</v>
      </c>
      <c r="Q15" s="628" t="s">
        <v>212</v>
      </c>
      <c r="R15" s="629">
        <v>0.013513513513513514</v>
      </c>
      <c r="S15" s="629">
        <v>0.08108108108108109</v>
      </c>
      <c r="T15" s="629">
        <v>-0.24</v>
      </c>
      <c r="U15" s="629">
        <v>0.39473684210526316</v>
      </c>
      <c r="V15" s="629">
        <v>0.03409090909090908</v>
      </c>
      <c r="W15" s="630">
        <v>0.0635593220338983</v>
      </c>
      <c r="X15" s="379"/>
      <c r="Y15" s="379"/>
      <c r="Z15" s="379"/>
      <c r="AA15" s="379"/>
      <c r="AB15" s="379"/>
      <c r="AC15" s="379"/>
      <c r="AD15" s="379"/>
      <c r="AE15" s="379"/>
      <c r="AF15" s="379"/>
      <c r="AG15" s="379"/>
      <c r="AH15" s="379"/>
      <c r="AI15" s="379"/>
    </row>
    <row r="16" spans="1:35" ht="24" customHeight="1" thickBot="1" thickTop="1">
      <c r="A16" s="110" t="s">
        <v>92</v>
      </c>
      <c r="B16" s="111"/>
      <c r="C16" s="216">
        <v>5.63</v>
      </c>
      <c r="D16" s="217">
        <v>5.722</v>
      </c>
      <c r="E16" s="217">
        <v>11.352</v>
      </c>
      <c r="F16" s="217">
        <v>6.242999999999999</v>
      </c>
      <c r="G16" s="217">
        <v>6.884</v>
      </c>
      <c r="H16" s="217">
        <v>13.127</v>
      </c>
      <c r="I16" s="298">
        <v>24.539</v>
      </c>
      <c r="J16" s="299">
        <v>8.546000000000001</v>
      </c>
      <c r="K16" s="300">
        <v>10.663</v>
      </c>
      <c r="L16" s="300">
        <v>19.209000000000003</v>
      </c>
      <c r="M16" s="300">
        <v>7.975</v>
      </c>
      <c r="N16" s="300">
        <v>7.5440000000000005</v>
      </c>
      <c r="O16" s="300">
        <v>15.519</v>
      </c>
      <c r="P16" s="301">
        <v>34.728</v>
      </c>
      <c r="Q16" s="631">
        <v>0.6587877369529603</v>
      </c>
      <c r="R16" s="632">
        <v>0.5366219638000563</v>
      </c>
      <c r="S16" s="632">
        <v>0.5909729814149617</v>
      </c>
      <c r="T16" s="632">
        <v>0.7828213166144199</v>
      </c>
      <c r="U16" s="632">
        <v>0.9125132555673383</v>
      </c>
      <c r="V16" s="632">
        <v>0.8458663573683872</v>
      </c>
      <c r="W16" s="633">
        <v>0.7066056208246948</v>
      </c>
      <c r="X16" s="379"/>
      <c r="Y16" s="379"/>
      <c r="Z16" s="379"/>
      <c r="AA16" s="379"/>
      <c r="AB16" s="379"/>
      <c r="AC16" s="379"/>
      <c r="AD16" s="379"/>
      <c r="AE16" s="379"/>
      <c r="AF16" s="379"/>
      <c r="AG16" s="379"/>
      <c r="AH16" s="379"/>
      <c r="AI16" s="379"/>
    </row>
    <row r="17" spans="1:35" ht="24" customHeight="1">
      <c r="A17" s="249"/>
      <c r="B17" s="250"/>
      <c r="C17" s="251"/>
      <c r="D17" s="251"/>
      <c r="E17" s="251"/>
      <c r="F17" s="251"/>
      <c r="G17" s="251"/>
      <c r="H17" s="251"/>
      <c r="I17" s="251"/>
      <c r="J17" s="532"/>
      <c r="K17" s="532"/>
      <c r="L17" s="532"/>
      <c r="M17" s="532"/>
      <c r="N17" s="532"/>
      <c r="O17" s="532"/>
      <c r="P17" s="532"/>
      <c r="Q17" s="533"/>
      <c r="R17" s="533"/>
      <c r="S17" s="533"/>
      <c r="T17" s="533"/>
      <c r="U17" s="533"/>
      <c r="V17" s="533"/>
      <c r="W17" s="533"/>
      <c r="X17" s="379"/>
      <c r="Y17" s="379"/>
      <c r="Z17" s="379"/>
      <c r="AA17" s="379"/>
      <c r="AB17" s="379"/>
      <c r="AC17" s="379"/>
      <c r="AD17" s="379"/>
      <c r="AE17" s="379"/>
      <c r="AF17" s="379"/>
      <c r="AG17" s="379"/>
      <c r="AH17" s="379"/>
      <c r="AI17" s="379"/>
    </row>
    <row r="18" spans="1:35" ht="24" customHeight="1">
      <c r="A18" s="249"/>
      <c r="B18" s="250"/>
      <c r="C18" s="251"/>
      <c r="D18" s="251"/>
      <c r="E18" s="251"/>
      <c r="F18" s="251"/>
      <c r="G18" s="251"/>
      <c r="H18" s="251"/>
      <c r="I18" s="251"/>
      <c r="J18" s="532"/>
      <c r="K18" s="532"/>
      <c r="L18" s="532"/>
      <c r="M18" s="532"/>
      <c r="N18" s="532"/>
      <c r="O18" s="532"/>
      <c r="P18" s="532"/>
      <c r="Q18" s="533"/>
      <c r="R18" s="533"/>
      <c r="S18" s="533"/>
      <c r="T18" s="533"/>
      <c r="U18" s="533"/>
      <c r="V18" s="533"/>
      <c r="W18" s="533"/>
      <c r="X18" s="379"/>
      <c r="Y18" s="379"/>
      <c r="Z18" s="379"/>
      <c r="AA18" s="379"/>
      <c r="AB18" s="379"/>
      <c r="AC18" s="379"/>
      <c r="AD18" s="379"/>
      <c r="AE18" s="379"/>
      <c r="AF18" s="379"/>
      <c r="AG18" s="379"/>
      <c r="AH18" s="379"/>
      <c r="AI18" s="379"/>
    </row>
    <row r="19" spans="1:35" ht="24" customHeight="1" thickBot="1">
      <c r="A19" s="258"/>
      <c r="B19" s="258"/>
      <c r="C19" s="3"/>
      <c r="D19" s="3"/>
      <c r="E19" s="259"/>
      <c r="F19" s="3"/>
      <c r="G19" s="260"/>
      <c r="H19" s="3"/>
      <c r="I19" s="3"/>
      <c r="J19" s="3"/>
      <c r="K19" s="3"/>
      <c r="L19" s="3"/>
      <c r="M19" s="3"/>
      <c r="N19" s="3"/>
      <c r="O19" s="3"/>
      <c r="P19" s="3"/>
      <c r="Q19" s="338"/>
      <c r="R19" s="338"/>
      <c r="S19" s="338"/>
      <c r="T19" s="338"/>
      <c r="U19" s="338"/>
      <c r="V19" s="338"/>
      <c r="W19" s="395" t="s">
        <v>75</v>
      </c>
      <c r="X19" s="379"/>
      <c r="Y19" s="379"/>
      <c r="Z19" s="379"/>
      <c r="AA19" s="379"/>
      <c r="AB19" s="379"/>
      <c r="AC19" s="379"/>
      <c r="AD19" s="379"/>
      <c r="AE19" s="379"/>
      <c r="AF19" s="379"/>
      <c r="AG19" s="379"/>
      <c r="AH19" s="379"/>
      <c r="AI19" s="379"/>
    </row>
    <row r="20" spans="1:35" ht="24" customHeight="1">
      <c r="A20" s="6" t="s">
        <v>178</v>
      </c>
      <c r="B20" s="261"/>
      <c r="C20" s="687" t="s">
        <v>170</v>
      </c>
      <c r="D20" s="660"/>
      <c r="E20" s="660"/>
      <c r="F20" s="660"/>
      <c r="G20" s="660"/>
      <c r="H20" s="660"/>
      <c r="I20" s="688"/>
      <c r="J20" s="673" t="s">
        <v>171</v>
      </c>
      <c r="K20" s="689"/>
      <c r="L20" s="689"/>
      <c r="M20" s="689"/>
      <c r="N20" s="689"/>
      <c r="O20" s="689"/>
      <c r="P20" s="690"/>
      <c r="Q20" s="701" t="s">
        <v>87</v>
      </c>
      <c r="R20" s="702"/>
      <c r="S20" s="702"/>
      <c r="T20" s="702"/>
      <c r="U20" s="702"/>
      <c r="V20" s="702"/>
      <c r="W20" s="703"/>
      <c r="X20" s="379"/>
      <c r="Y20" s="379"/>
      <c r="Z20" s="379"/>
      <c r="AA20" s="379"/>
      <c r="AB20" s="379"/>
      <c r="AC20" s="379"/>
      <c r="AD20" s="379"/>
      <c r="AE20" s="379"/>
      <c r="AF20" s="379"/>
      <c r="AG20" s="379"/>
      <c r="AH20" s="379"/>
      <c r="AI20" s="379"/>
    </row>
    <row r="21" spans="1:35" ht="24" customHeight="1">
      <c r="A21" s="712" t="s">
        <v>210</v>
      </c>
      <c r="B21" s="713"/>
      <c r="C21" s="677" t="s">
        <v>81</v>
      </c>
      <c r="D21" s="695"/>
      <c r="E21" s="695"/>
      <c r="F21" s="695"/>
      <c r="G21" s="695"/>
      <c r="H21" s="695"/>
      <c r="I21" s="678"/>
      <c r="J21" s="679" t="s">
        <v>84</v>
      </c>
      <c r="K21" s="696"/>
      <c r="L21" s="696"/>
      <c r="M21" s="696"/>
      <c r="N21" s="696"/>
      <c r="O21" s="696"/>
      <c r="P21" s="697"/>
      <c r="Q21" s="679" t="s">
        <v>89</v>
      </c>
      <c r="R21" s="696"/>
      <c r="S21" s="696"/>
      <c r="T21" s="696"/>
      <c r="U21" s="696"/>
      <c r="V21" s="696"/>
      <c r="W21" s="698"/>
      <c r="X21" s="379"/>
      <c r="Y21" s="379"/>
      <c r="Z21" s="379"/>
      <c r="AA21" s="379"/>
      <c r="AB21" s="379"/>
      <c r="AC21" s="379"/>
      <c r="AD21" s="379"/>
      <c r="AE21" s="379"/>
      <c r="AF21" s="379"/>
      <c r="AG21" s="379"/>
      <c r="AH21" s="379"/>
      <c r="AI21" s="379"/>
    </row>
    <row r="22" spans="1:35" ht="24" customHeight="1">
      <c r="A22" s="100"/>
      <c r="B22" s="243"/>
      <c r="C22" s="12"/>
      <c r="D22" s="47"/>
      <c r="E22" s="47"/>
      <c r="F22" s="47" t="s">
        <v>63</v>
      </c>
      <c r="G22" s="47"/>
      <c r="H22" s="47"/>
      <c r="I22" s="13"/>
      <c r="J22" s="14"/>
      <c r="K22" s="48"/>
      <c r="L22" s="48"/>
      <c r="M22" s="48" t="s">
        <v>63</v>
      </c>
      <c r="N22" s="48"/>
      <c r="O22" s="48"/>
      <c r="P22" s="49"/>
      <c r="Q22" s="692" t="s">
        <v>24</v>
      </c>
      <c r="R22" s="693"/>
      <c r="S22" s="693"/>
      <c r="T22" s="693"/>
      <c r="U22" s="693"/>
      <c r="V22" s="693"/>
      <c r="W22" s="694"/>
      <c r="X22" s="379"/>
      <c r="Y22" s="379"/>
      <c r="Z22" s="379"/>
      <c r="AA22" s="379"/>
      <c r="AB22" s="379"/>
      <c r="AC22" s="379"/>
      <c r="AD22" s="379"/>
      <c r="AE22" s="379"/>
      <c r="AF22" s="379"/>
      <c r="AG22" s="379"/>
      <c r="AH22" s="379"/>
      <c r="AI22" s="379"/>
    </row>
    <row r="23" spans="1:35" ht="24" customHeight="1" thickBot="1">
      <c r="A23" s="262"/>
      <c r="B23" s="263"/>
      <c r="C23" s="600" t="s">
        <v>85</v>
      </c>
      <c r="D23" s="599" t="s">
        <v>77</v>
      </c>
      <c r="E23" s="599" t="s">
        <v>158</v>
      </c>
      <c r="F23" s="599" t="s">
        <v>78</v>
      </c>
      <c r="G23" s="599" t="s">
        <v>79</v>
      </c>
      <c r="H23" s="599" t="s">
        <v>159</v>
      </c>
      <c r="I23" s="601" t="s">
        <v>169</v>
      </c>
      <c r="J23" s="602" t="s">
        <v>160</v>
      </c>
      <c r="K23" s="603" t="s">
        <v>161</v>
      </c>
      <c r="L23" s="603" t="s">
        <v>156</v>
      </c>
      <c r="M23" s="603" t="s">
        <v>162</v>
      </c>
      <c r="N23" s="603" t="s">
        <v>163</v>
      </c>
      <c r="O23" s="603" t="s">
        <v>157</v>
      </c>
      <c r="P23" s="604" t="s">
        <v>168</v>
      </c>
      <c r="Q23" s="605" t="s">
        <v>160</v>
      </c>
      <c r="R23" s="606" t="s">
        <v>161</v>
      </c>
      <c r="S23" s="606" t="s">
        <v>156</v>
      </c>
      <c r="T23" s="606" t="s">
        <v>162</v>
      </c>
      <c r="U23" s="606" t="s">
        <v>163</v>
      </c>
      <c r="V23" s="606" t="s">
        <v>157</v>
      </c>
      <c r="W23" s="607" t="s">
        <v>168</v>
      </c>
      <c r="X23" s="379"/>
      <c r="Y23" s="379"/>
      <c r="Z23" s="379"/>
      <c r="AA23" s="379"/>
      <c r="AB23" s="379"/>
      <c r="AC23" s="379"/>
      <c r="AD23" s="379"/>
      <c r="AE23" s="379"/>
      <c r="AF23" s="379"/>
      <c r="AG23" s="379"/>
      <c r="AH23" s="379"/>
      <c r="AI23" s="379"/>
    </row>
    <row r="24" spans="1:35" ht="24" customHeight="1" thickBot="1" thickTop="1">
      <c r="A24" s="266" t="s">
        <v>103</v>
      </c>
      <c r="B24" s="267"/>
      <c r="C24" s="309">
        <v>-0.7</v>
      </c>
      <c r="D24" s="508">
        <v>2.56</v>
      </c>
      <c r="E24" s="498">
        <v>1.86</v>
      </c>
      <c r="F24" s="498">
        <v>2.714</v>
      </c>
      <c r="G24" s="498">
        <v>-4.6</v>
      </c>
      <c r="H24" s="499">
        <v>-8.555</v>
      </c>
      <c r="I24" s="615">
        <v>3.8</v>
      </c>
      <c r="J24" s="310">
        <v>-0.1</v>
      </c>
      <c r="K24" s="311">
        <v>1.3</v>
      </c>
      <c r="L24" s="311">
        <v>1.226</v>
      </c>
      <c r="M24" s="311">
        <v>24.564</v>
      </c>
      <c r="N24" s="311">
        <v>-1.72</v>
      </c>
      <c r="O24" s="311">
        <v>-4.67</v>
      </c>
      <c r="P24" s="312">
        <v>4.5</v>
      </c>
      <c r="Q24" s="634" t="s">
        <v>15</v>
      </c>
      <c r="R24" s="635">
        <v>1.9692307692307691</v>
      </c>
      <c r="S24" s="635">
        <v>1.517</v>
      </c>
      <c r="T24" s="635">
        <v>0.11048689138576778</v>
      </c>
      <c r="U24" s="635">
        <v>2.6744186046511627</v>
      </c>
      <c r="V24" s="635">
        <v>1.8319057815845825</v>
      </c>
      <c r="W24" s="636">
        <v>0.851</v>
      </c>
      <c r="X24" s="379"/>
      <c r="Y24" s="379"/>
      <c r="Z24" s="379"/>
      <c r="AA24" s="379"/>
      <c r="AB24" s="379"/>
      <c r="AC24" s="379"/>
      <c r="AD24" s="379"/>
      <c r="AE24" s="379"/>
      <c r="AF24" s="379"/>
      <c r="AG24" s="379"/>
      <c r="AH24" s="379"/>
      <c r="AI24" s="379"/>
    </row>
    <row r="25" spans="1:35" ht="24" customHeight="1" thickBot="1">
      <c r="A25" s="110" t="s">
        <v>126</v>
      </c>
      <c r="B25" s="111"/>
      <c r="C25" s="750"/>
      <c r="D25" s="751"/>
      <c r="E25" s="751"/>
      <c r="F25" s="751"/>
      <c r="G25" s="751"/>
      <c r="H25" s="752"/>
      <c r="I25" s="302">
        <v>9.5</v>
      </c>
      <c r="J25" s="750"/>
      <c r="K25" s="751"/>
      <c r="L25" s="751"/>
      <c r="M25" s="751"/>
      <c r="N25" s="751"/>
      <c r="O25" s="752"/>
      <c r="P25" s="303">
        <v>7.1</v>
      </c>
      <c r="Q25" s="756"/>
      <c r="R25" s="757"/>
      <c r="S25" s="757"/>
      <c r="T25" s="757"/>
      <c r="U25" s="757"/>
      <c r="V25" s="758"/>
      <c r="W25" s="637">
        <v>1.346</v>
      </c>
      <c r="X25" s="379"/>
      <c r="Y25" s="379"/>
      <c r="Z25" s="379"/>
      <c r="AA25" s="379"/>
      <c r="AB25" s="379"/>
      <c r="AC25" s="379"/>
      <c r="AD25" s="379"/>
      <c r="AE25" s="379"/>
      <c r="AF25" s="379"/>
      <c r="AG25" s="379"/>
      <c r="AH25" s="379"/>
      <c r="AI25" s="379"/>
    </row>
    <row r="26" spans="17:35" ht="13.5">
      <c r="Q26" s="379"/>
      <c r="R26" s="379"/>
      <c r="S26" s="379"/>
      <c r="T26" s="379"/>
      <c r="U26" s="379"/>
      <c r="V26" s="379"/>
      <c r="W26" s="379"/>
      <c r="X26" s="379"/>
      <c r="Y26" s="379"/>
      <c r="Z26" s="379"/>
      <c r="AA26" s="379"/>
      <c r="AB26" s="379"/>
      <c r="AC26" s="379"/>
      <c r="AD26" s="379"/>
      <c r="AE26" s="379"/>
      <c r="AF26" s="379"/>
      <c r="AG26" s="379"/>
      <c r="AH26" s="379"/>
      <c r="AI26" s="379"/>
    </row>
    <row r="27" spans="3:35" ht="13.5">
      <c r="C27">
        <v>10</v>
      </c>
      <c r="J27">
        <v>10</v>
      </c>
      <c r="Q27" s="379"/>
      <c r="R27" s="379"/>
      <c r="S27" s="379"/>
      <c r="T27" s="379"/>
      <c r="U27" s="379"/>
      <c r="V27" s="379"/>
      <c r="W27" s="379"/>
      <c r="X27" s="379"/>
      <c r="Y27" s="379"/>
      <c r="Z27" s="379"/>
      <c r="AA27" s="379"/>
      <c r="AB27" s="379"/>
      <c r="AC27" s="379"/>
      <c r="AD27" s="379"/>
      <c r="AE27" s="379"/>
      <c r="AF27" s="379"/>
      <c r="AG27" s="379"/>
      <c r="AH27" s="379"/>
      <c r="AI27" s="379"/>
    </row>
  </sheetData>
  <mergeCells count="19">
    <mergeCell ref="A7:B7"/>
    <mergeCell ref="Q22:W22"/>
    <mergeCell ref="A21:B21"/>
    <mergeCell ref="C21:I21"/>
    <mergeCell ref="J21:P21"/>
    <mergeCell ref="Q21:W21"/>
    <mergeCell ref="C25:H25"/>
    <mergeCell ref="J25:O25"/>
    <mergeCell ref="Q25:V25"/>
    <mergeCell ref="C20:I20"/>
    <mergeCell ref="J20:P20"/>
    <mergeCell ref="Q20:W20"/>
    <mergeCell ref="C5:I5"/>
    <mergeCell ref="J5:P5"/>
    <mergeCell ref="Q5:W5"/>
    <mergeCell ref="Q7:W7"/>
    <mergeCell ref="C6:I6"/>
    <mergeCell ref="J6:P6"/>
    <mergeCell ref="Q6:W6"/>
  </mergeCells>
  <printOptions/>
  <pageMargins left="0.75" right="0.75" top="0.38" bottom="0.4" header="0.28" footer="0.28"/>
  <pageSetup fitToHeight="1" fitToWidth="1" horizontalDpi="600" verticalDpi="600" orientation="landscape" paperSize="9" scale="68"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Y28"/>
  <sheetViews>
    <sheetView zoomScale="75" zoomScaleNormal="75" workbookViewId="0" topLeftCell="A1">
      <selection activeCell="C8" sqref="C8:W16"/>
    </sheetView>
  </sheetViews>
  <sheetFormatPr defaultColWidth="9.00390625" defaultRowHeight="13.5"/>
  <cols>
    <col min="17" max="17" width="9.625" style="0" bestFit="1" customWidth="1"/>
    <col min="18" max="23" width="9.125" style="0" bestFit="1" customWidth="1"/>
    <col min="24" max="25" width="11.00390625" style="0" bestFit="1" customWidth="1"/>
  </cols>
  <sheetData>
    <row r="1" ht="25.5" customHeight="1"/>
    <row r="2" ht="24.75" customHeight="1"/>
    <row r="3" spans="1:23" ht="15" thickBot="1">
      <c r="A3" s="3"/>
      <c r="B3" s="3"/>
      <c r="C3" s="3"/>
      <c r="D3" s="3"/>
      <c r="E3" s="3"/>
      <c r="F3" s="3"/>
      <c r="G3" s="3"/>
      <c r="H3" s="3"/>
      <c r="I3" s="3"/>
      <c r="J3" s="3"/>
      <c r="K3" s="3"/>
      <c r="L3" s="3"/>
      <c r="M3" s="3"/>
      <c r="N3" s="3"/>
      <c r="O3" s="3"/>
      <c r="P3" s="4"/>
      <c r="Q3" s="4"/>
      <c r="R3" s="4"/>
      <c r="S3" s="4"/>
      <c r="T3" s="4"/>
      <c r="U3" s="4"/>
      <c r="V3" s="4"/>
      <c r="W3" s="4" t="s">
        <v>75</v>
      </c>
    </row>
    <row r="4" spans="1:23" ht="31.5" customHeight="1">
      <c r="A4" s="6" t="s">
        <v>177</v>
      </c>
      <c r="B4" s="7"/>
      <c r="C4" s="687" t="s">
        <v>170</v>
      </c>
      <c r="D4" s="660"/>
      <c r="E4" s="660"/>
      <c r="F4" s="660"/>
      <c r="G4" s="660"/>
      <c r="H4" s="660"/>
      <c r="I4" s="688"/>
      <c r="J4" s="673" t="s">
        <v>171</v>
      </c>
      <c r="K4" s="689"/>
      <c r="L4" s="689"/>
      <c r="M4" s="689"/>
      <c r="N4" s="689"/>
      <c r="O4" s="689"/>
      <c r="P4" s="690"/>
      <c r="Q4" s="673" t="s">
        <v>87</v>
      </c>
      <c r="R4" s="689"/>
      <c r="S4" s="689"/>
      <c r="T4" s="689"/>
      <c r="U4" s="689"/>
      <c r="V4" s="689"/>
      <c r="W4" s="691"/>
    </row>
    <row r="5" spans="1:23" ht="31.5" customHeight="1">
      <c r="A5" s="9"/>
      <c r="B5" s="10"/>
      <c r="C5" s="677" t="s">
        <v>81</v>
      </c>
      <c r="D5" s="695"/>
      <c r="E5" s="695"/>
      <c r="F5" s="695"/>
      <c r="G5" s="695"/>
      <c r="H5" s="695"/>
      <c r="I5" s="678"/>
      <c r="J5" s="679" t="s">
        <v>84</v>
      </c>
      <c r="K5" s="696"/>
      <c r="L5" s="696"/>
      <c r="M5" s="696"/>
      <c r="N5" s="696"/>
      <c r="O5" s="696"/>
      <c r="P5" s="697"/>
      <c r="Q5" s="679" t="s">
        <v>89</v>
      </c>
      <c r="R5" s="696"/>
      <c r="S5" s="696"/>
      <c r="T5" s="696"/>
      <c r="U5" s="696"/>
      <c r="V5" s="696"/>
      <c r="W5" s="698"/>
    </row>
    <row r="6" spans="1:23" ht="31.5" customHeight="1">
      <c r="A6" s="9"/>
      <c r="B6" s="10"/>
      <c r="C6" s="12"/>
      <c r="D6" s="47"/>
      <c r="E6" s="47"/>
      <c r="F6" s="47" t="s">
        <v>63</v>
      </c>
      <c r="G6" s="47"/>
      <c r="H6" s="47"/>
      <c r="I6" s="13"/>
      <c r="J6" s="14"/>
      <c r="K6" s="48"/>
      <c r="L6" s="48"/>
      <c r="M6" s="48" t="s">
        <v>63</v>
      </c>
      <c r="N6" s="48"/>
      <c r="O6" s="48"/>
      <c r="P6" s="49"/>
      <c r="Q6" s="692" t="s">
        <v>24</v>
      </c>
      <c r="R6" s="693"/>
      <c r="S6" s="693"/>
      <c r="T6" s="693"/>
      <c r="U6" s="693"/>
      <c r="V6" s="693"/>
      <c r="W6" s="694"/>
    </row>
    <row r="7" spans="1:23" s="608" customFormat="1" ht="31.5" customHeight="1" thickBot="1">
      <c r="A7" s="15"/>
      <c r="B7" s="16"/>
      <c r="C7" s="600" t="s">
        <v>85</v>
      </c>
      <c r="D7" s="599" t="s">
        <v>77</v>
      </c>
      <c r="E7" s="599" t="s">
        <v>158</v>
      </c>
      <c r="F7" s="599" t="s">
        <v>78</v>
      </c>
      <c r="G7" s="599" t="s">
        <v>79</v>
      </c>
      <c r="H7" s="599" t="s">
        <v>159</v>
      </c>
      <c r="I7" s="601" t="s">
        <v>169</v>
      </c>
      <c r="J7" s="602" t="s">
        <v>160</v>
      </c>
      <c r="K7" s="603" t="s">
        <v>161</v>
      </c>
      <c r="L7" s="603" t="s">
        <v>156</v>
      </c>
      <c r="M7" s="603" t="s">
        <v>162</v>
      </c>
      <c r="N7" s="603" t="s">
        <v>163</v>
      </c>
      <c r="O7" s="603" t="s">
        <v>157</v>
      </c>
      <c r="P7" s="604" t="s">
        <v>168</v>
      </c>
      <c r="Q7" s="605" t="s">
        <v>160</v>
      </c>
      <c r="R7" s="606" t="s">
        <v>161</v>
      </c>
      <c r="S7" s="606" t="s">
        <v>156</v>
      </c>
      <c r="T7" s="606" t="s">
        <v>162</v>
      </c>
      <c r="U7" s="606" t="s">
        <v>163</v>
      </c>
      <c r="V7" s="606" t="s">
        <v>157</v>
      </c>
      <c r="W7" s="607" t="s">
        <v>168</v>
      </c>
    </row>
    <row r="8" spans="1:25" ht="31.5" customHeight="1" thickTop="1">
      <c r="A8" s="245" t="s">
        <v>54</v>
      </c>
      <c r="B8" s="541"/>
      <c r="C8" s="18">
        <v>134.382</v>
      </c>
      <c r="D8" s="50">
        <v>135.81</v>
      </c>
      <c r="E8" s="50">
        <v>270.192</v>
      </c>
      <c r="F8" s="50">
        <v>146.645</v>
      </c>
      <c r="G8" s="50">
        <v>168.052</v>
      </c>
      <c r="H8" s="50">
        <v>314.697</v>
      </c>
      <c r="I8" s="51">
        <v>584.889</v>
      </c>
      <c r="J8" s="52">
        <v>116.90899999999999</v>
      </c>
      <c r="K8" s="336">
        <v>129.98100000000002</v>
      </c>
      <c r="L8" s="53">
        <v>246.89</v>
      </c>
      <c r="M8" s="53">
        <v>131.226</v>
      </c>
      <c r="N8" s="53">
        <v>156.98400000000004</v>
      </c>
      <c r="O8" s="337">
        <v>288.21</v>
      </c>
      <c r="P8" s="54">
        <v>535.1</v>
      </c>
      <c r="Q8" s="424">
        <v>1.149458125550642</v>
      </c>
      <c r="R8" s="357">
        <v>1.0448450158100029</v>
      </c>
      <c r="S8" s="357">
        <v>1.0943821134918383</v>
      </c>
      <c r="T8" s="357">
        <v>1.117499580875741</v>
      </c>
      <c r="U8" s="357">
        <v>1.0705040004076845</v>
      </c>
      <c r="V8" s="357">
        <v>1.0919017383158112</v>
      </c>
      <c r="W8" s="340">
        <v>1.093046159596337</v>
      </c>
      <c r="X8" s="422"/>
      <c r="Y8" s="306"/>
    </row>
    <row r="9" spans="1:25" ht="31.5" customHeight="1">
      <c r="A9" s="21" t="s">
        <v>76</v>
      </c>
      <c r="B9" s="22"/>
      <c r="C9" s="18">
        <v>81.186</v>
      </c>
      <c r="D9" s="50">
        <v>76.013</v>
      </c>
      <c r="E9" s="50">
        <v>157.199</v>
      </c>
      <c r="F9" s="50">
        <v>87.03099999999999</v>
      </c>
      <c r="G9" s="50">
        <v>100.57</v>
      </c>
      <c r="H9" s="50">
        <v>187.601</v>
      </c>
      <c r="I9" s="51">
        <v>344.8</v>
      </c>
      <c r="J9" s="52">
        <v>76.453</v>
      </c>
      <c r="K9" s="336">
        <v>75.525</v>
      </c>
      <c r="L9" s="337">
        <v>151.978</v>
      </c>
      <c r="M9" s="337">
        <v>79.20700000000001</v>
      </c>
      <c r="N9" s="337">
        <v>96.215</v>
      </c>
      <c r="O9" s="337">
        <v>175.42199999999997</v>
      </c>
      <c r="P9" s="54">
        <v>327.4</v>
      </c>
      <c r="Q9" s="424">
        <v>1.0619073156056662</v>
      </c>
      <c r="R9" s="359">
        <v>1.006461436610394</v>
      </c>
      <c r="S9" s="359">
        <v>1.0343536564502758</v>
      </c>
      <c r="T9" s="359">
        <v>1.0987791483075988</v>
      </c>
      <c r="U9" s="359">
        <v>1.045263212596789</v>
      </c>
      <c r="V9" s="359">
        <v>1.0694268677816923</v>
      </c>
      <c r="W9" s="340">
        <v>1.053145998778253</v>
      </c>
      <c r="X9" s="423"/>
      <c r="Y9" s="306"/>
    </row>
    <row r="10" spans="1:25" ht="31.5" customHeight="1">
      <c r="A10" s="21" t="s">
        <v>55</v>
      </c>
      <c r="B10" s="22"/>
      <c r="C10" s="23">
        <v>53.196000000000005</v>
      </c>
      <c r="D10" s="50">
        <v>59.79699999999999</v>
      </c>
      <c r="E10" s="55">
        <v>112.993</v>
      </c>
      <c r="F10" s="55">
        <v>59.614</v>
      </c>
      <c r="G10" s="50">
        <v>67.44300000000001</v>
      </c>
      <c r="H10" s="50">
        <v>127.05700000000002</v>
      </c>
      <c r="I10" s="56">
        <v>240.05</v>
      </c>
      <c r="J10" s="57">
        <v>40.456</v>
      </c>
      <c r="K10" s="336">
        <v>54.456</v>
      </c>
      <c r="L10" s="58">
        <v>94.912</v>
      </c>
      <c r="M10" s="58">
        <v>52.019000000000005</v>
      </c>
      <c r="N10" s="337">
        <v>60.76899999999998</v>
      </c>
      <c r="O10" s="337">
        <v>112.78799999999998</v>
      </c>
      <c r="P10" s="59">
        <v>207.7</v>
      </c>
      <c r="Q10" s="424">
        <v>1.3149100257069408</v>
      </c>
      <c r="R10" s="359">
        <v>1.0980791831937708</v>
      </c>
      <c r="S10" s="359">
        <v>1.1905027815239377</v>
      </c>
      <c r="T10" s="359">
        <v>1.1460043445664083</v>
      </c>
      <c r="U10" s="359">
        <v>1.1098257335154444</v>
      </c>
      <c r="V10" s="359">
        <v>1.1265116856403166</v>
      </c>
      <c r="W10" s="340">
        <v>1.155753490611459</v>
      </c>
      <c r="X10" s="422"/>
      <c r="Y10" s="306"/>
    </row>
    <row r="11" spans="1:25" ht="31.5" customHeight="1">
      <c r="A11" s="21" t="s">
        <v>56</v>
      </c>
      <c r="B11" s="22"/>
      <c r="C11" s="23">
        <v>33.665</v>
      </c>
      <c r="D11" s="50">
        <v>37.318000000000005</v>
      </c>
      <c r="E11" s="55">
        <v>70.983</v>
      </c>
      <c r="F11" s="55">
        <v>33.446</v>
      </c>
      <c r="G11" s="50">
        <v>37.721000000000004</v>
      </c>
      <c r="H11" s="50">
        <v>71.167</v>
      </c>
      <c r="I11" s="56">
        <v>142.15</v>
      </c>
      <c r="J11" s="57">
        <v>31.266000000000002</v>
      </c>
      <c r="K11" s="336">
        <v>33.85799999999999</v>
      </c>
      <c r="L11" s="58">
        <v>65.124</v>
      </c>
      <c r="M11" s="58">
        <v>31.666000000000004</v>
      </c>
      <c r="N11" s="337">
        <v>38.31</v>
      </c>
      <c r="O11" s="337">
        <v>69.976</v>
      </c>
      <c r="P11" s="59">
        <v>135.1</v>
      </c>
      <c r="Q11" s="424">
        <v>1.076728714897972</v>
      </c>
      <c r="R11" s="359">
        <v>1.102191505700278</v>
      </c>
      <c r="S11" s="359">
        <v>1.089966832504146</v>
      </c>
      <c r="T11" s="359">
        <v>1.0562117097202044</v>
      </c>
      <c r="U11" s="359">
        <v>0.9846254241712349</v>
      </c>
      <c r="V11" s="359">
        <v>1.017020121184406</v>
      </c>
      <c r="W11" s="340">
        <v>1.0521835677276092</v>
      </c>
      <c r="X11" s="423"/>
      <c r="Y11" s="306"/>
    </row>
    <row r="12" spans="1:25" ht="31.5" customHeight="1">
      <c r="A12" s="26" t="s">
        <v>57</v>
      </c>
      <c r="B12" s="22"/>
      <c r="C12" s="23">
        <v>9.645</v>
      </c>
      <c r="D12" s="50">
        <v>10.825</v>
      </c>
      <c r="E12" s="55">
        <v>20.47</v>
      </c>
      <c r="F12" s="55">
        <v>10.365</v>
      </c>
      <c r="G12" s="50">
        <v>15.655</v>
      </c>
      <c r="H12" s="50">
        <v>26.02</v>
      </c>
      <c r="I12" s="56">
        <v>46.49</v>
      </c>
      <c r="J12" s="57">
        <v>9.442</v>
      </c>
      <c r="K12" s="336">
        <v>8.89</v>
      </c>
      <c r="L12" s="58">
        <v>18.332</v>
      </c>
      <c r="M12" s="58">
        <v>10.44</v>
      </c>
      <c r="N12" s="337">
        <v>11.458000000000002</v>
      </c>
      <c r="O12" s="337">
        <v>21.898000000000003</v>
      </c>
      <c r="P12" s="59">
        <v>40.23</v>
      </c>
      <c r="Q12" s="424">
        <v>1.0214996822707052</v>
      </c>
      <c r="R12" s="359">
        <v>1.2176602924634419</v>
      </c>
      <c r="S12" s="359">
        <v>1.116626663757364</v>
      </c>
      <c r="T12" s="359">
        <v>0.9928160919540229</v>
      </c>
      <c r="U12" s="359">
        <v>1.3662942921975907</v>
      </c>
      <c r="V12" s="359">
        <v>1.1882363686181383</v>
      </c>
      <c r="W12" s="340">
        <v>1.1556052696992292</v>
      </c>
      <c r="X12" s="423"/>
      <c r="Y12" s="306"/>
    </row>
    <row r="13" spans="1:25" ht="31.5" customHeight="1">
      <c r="A13" s="21" t="s">
        <v>102</v>
      </c>
      <c r="B13" s="22"/>
      <c r="C13" s="23">
        <v>9.886000000000006</v>
      </c>
      <c r="D13" s="50">
        <v>11.653999999999986</v>
      </c>
      <c r="E13" s="55">
        <v>21.54</v>
      </c>
      <c r="F13" s="55">
        <v>15.803</v>
      </c>
      <c r="G13" s="50">
        <v>14.06</v>
      </c>
      <c r="H13" s="50">
        <v>29.863000000000007</v>
      </c>
      <c r="I13" s="56">
        <v>51.403</v>
      </c>
      <c r="J13" s="57">
        <v>-0.2519999999999989</v>
      </c>
      <c r="K13" s="336">
        <v>11.708000000000009</v>
      </c>
      <c r="L13" s="58">
        <v>11.45600000000001</v>
      </c>
      <c r="M13" s="58">
        <v>9.91299999999999</v>
      </c>
      <c r="N13" s="337">
        <v>10.944000000000003</v>
      </c>
      <c r="O13" s="337">
        <v>20.856999999999992</v>
      </c>
      <c r="P13" s="59">
        <v>32.313</v>
      </c>
      <c r="Q13" s="426" t="s">
        <v>26</v>
      </c>
      <c r="R13" s="359">
        <v>0.9953877690468036</v>
      </c>
      <c r="S13" s="359">
        <v>1.8802374301675955</v>
      </c>
      <c r="T13" s="359">
        <v>1.5941692726722503</v>
      </c>
      <c r="U13" s="359">
        <v>1.2847222222222225</v>
      </c>
      <c r="V13" s="359">
        <v>1.4317974780649192</v>
      </c>
      <c r="W13" s="340">
        <v>1.5907838950267692</v>
      </c>
      <c r="X13" s="423"/>
      <c r="Y13" s="306"/>
    </row>
    <row r="14" spans="1:25" ht="31.5" customHeight="1">
      <c r="A14" s="21" t="s">
        <v>58</v>
      </c>
      <c r="B14" s="22"/>
      <c r="C14" s="23">
        <v>-0.081</v>
      </c>
      <c r="D14" s="50">
        <v>2.188</v>
      </c>
      <c r="E14" s="55">
        <v>2.107</v>
      </c>
      <c r="F14" s="55">
        <v>0.422</v>
      </c>
      <c r="G14" s="50">
        <v>0.881</v>
      </c>
      <c r="H14" s="50">
        <v>1.303</v>
      </c>
      <c r="I14" s="56">
        <v>3.41</v>
      </c>
      <c r="J14" s="60">
        <v>2.069</v>
      </c>
      <c r="K14" s="336">
        <v>22.115</v>
      </c>
      <c r="L14" s="61">
        <v>24.184</v>
      </c>
      <c r="M14" s="61">
        <v>-0.160000000000002</v>
      </c>
      <c r="N14" s="337">
        <v>3.5760000000000023</v>
      </c>
      <c r="O14" s="337">
        <v>3.4160000000000004</v>
      </c>
      <c r="P14" s="62">
        <v>27.6</v>
      </c>
      <c r="Q14" s="424">
        <v>-0.03914934751087482</v>
      </c>
      <c r="R14" s="359">
        <v>0.0989373728238752</v>
      </c>
      <c r="S14" s="359">
        <v>0.08712371816076746</v>
      </c>
      <c r="T14" s="359">
        <v>-2.637499999999967</v>
      </c>
      <c r="U14" s="359">
        <v>0.2463646532438477</v>
      </c>
      <c r="V14" s="359">
        <v>0.3814402810304449</v>
      </c>
      <c r="W14" s="340">
        <v>0.12355072463768116</v>
      </c>
      <c r="X14" s="423"/>
      <c r="Y14" s="306"/>
    </row>
    <row r="15" spans="1:25" ht="31.5" customHeight="1">
      <c r="A15" s="21" t="s">
        <v>59</v>
      </c>
      <c r="B15" s="22"/>
      <c r="C15" s="23">
        <v>9.967</v>
      </c>
      <c r="D15" s="50">
        <v>9.465999999999992</v>
      </c>
      <c r="E15" s="55">
        <v>19.432999999999993</v>
      </c>
      <c r="F15" s="55">
        <v>15.381</v>
      </c>
      <c r="G15" s="50">
        <v>13.17</v>
      </c>
      <c r="H15" s="50">
        <v>28.551000000000002</v>
      </c>
      <c r="I15" s="56">
        <v>47.983999999999995</v>
      </c>
      <c r="J15" s="63">
        <v>-2.320999999999999</v>
      </c>
      <c r="K15" s="336">
        <v>-10.406999999999993</v>
      </c>
      <c r="L15" s="64">
        <v>-12.72799999999999</v>
      </c>
      <c r="M15" s="64">
        <v>10.073</v>
      </c>
      <c r="N15" s="337">
        <v>7.38699999999999</v>
      </c>
      <c r="O15" s="337">
        <v>17.46</v>
      </c>
      <c r="P15" s="65">
        <v>4.732</v>
      </c>
      <c r="Q15" s="426" t="s">
        <v>26</v>
      </c>
      <c r="R15" s="435" t="s">
        <v>26</v>
      </c>
      <c r="S15" s="435" t="s">
        <v>26</v>
      </c>
      <c r="T15" s="359">
        <v>1.526953241338231</v>
      </c>
      <c r="U15" s="359">
        <v>1.7828617842155163</v>
      </c>
      <c r="V15" s="359">
        <v>1.6352233676975956</v>
      </c>
      <c r="W15" s="340">
        <v>10.140321217244292</v>
      </c>
      <c r="X15" s="423"/>
      <c r="Y15" s="306"/>
    </row>
    <row r="16" spans="1:25" ht="31.5" customHeight="1" thickBot="1">
      <c r="A16" s="29" t="s">
        <v>173</v>
      </c>
      <c r="B16" s="30"/>
      <c r="C16" s="31">
        <v>6.067</v>
      </c>
      <c r="D16" s="67">
        <v>1.6310000000000002</v>
      </c>
      <c r="E16" s="67">
        <v>7.698</v>
      </c>
      <c r="F16" s="67">
        <v>9.41</v>
      </c>
      <c r="G16" s="67">
        <v>9.703</v>
      </c>
      <c r="H16" s="67">
        <v>19.113</v>
      </c>
      <c r="I16" s="68">
        <v>26.811</v>
      </c>
      <c r="J16" s="69">
        <v>-1.745</v>
      </c>
      <c r="K16" s="70">
        <v>-7.981000000000001</v>
      </c>
      <c r="L16" s="70">
        <v>-9.726</v>
      </c>
      <c r="M16" s="70">
        <v>6.520999999999999</v>
      </c>
      <c r="N16" s="70">
        <v>3.716000000000001</v>
      </c>
      <c r="O16" s="70">
        <v>10.237</v>
      </c>
      <c r="P16" s="71">
        <v>0.511</v>
      </c>
      <c r="Q16" s="427" t="s">
        <v>26</v>
      </c>
      <c r="R16" s="436" t="s">
        <v>26</v>
      </c>
      <c r="S16" s="436" t="s">
        <v>26</v>
      </c>
      <c r="T16" s="425">
        <v>1.443030210090477</v>
      </c>
      <c r="U16" s="425">
        <v>2.611141011840688</v>
      </c>
      <c r="V16" s="425">
        <v>1.8670508938165478</v>
      </c>
      <c r="W16" s="342">
        <v>52.46771037181996</v>
      </c>
      <c r="X16" s="423"/>
      <c r="Y16" s="306"/>
    </row>
    <row r="17" spans="1:23" ht="20.25" customHeight="1">
      <c r="A17" s="3"/>
      <c r="B17" s="3"/>
      <c r="C17" s="33"/>
      <c r="D17" s="33"/>
      <c r="E17" s="33"/>
      <c r="F17" s="33"/>
      <c r="G17" s="33"/>
      <c r="H17" s="33"/>
      <c r="I17" s="33"/>
      <c r="J17" s="3"/>
      <c r="K17" s="3"/>
      <c r="L17" s="3"/>
      <c r="M17" s="3"/>
      <c r="N17" s="3"/>
      <c r="O17" s="3"/>
      <c r="P17" s="3"/>
      <c r="Q17" s="3"/>
      <c r="R17" s="3"/>
      <c r="S17" s="3"/>
      <c r="T17" s="3"/>
      <c r="U17" s="3"/>
      <c r="V17" s="3"/>
      <c r="W17" s="4"/>
    </row>
    <row r="19" spans="5:23" ht="15">
      <c r="E19" s="306"/>
      <c r="F19" s="422"/>
      <c r="G19" s="306"/>
      <c r="H19" s="306"/>
      <c r="I19" s="306"/>
      <c r="L19" s="306"/>
      <c r="M19" s="306"/>
      <c r="N19" s="306"/>
      <c r="O19" s="306"/>
      <c r="P19" s="306"/>
      <c r="Q19" s="313"/>
      <c r="R19" s="313"/>
      <c r="S19" s="313"/>
      <c r="T19" s="313"/>
      <c r="U19" s="313"/>
      <c r="V19" s="313"/>
      <c r="W19" s="313"/>
    </row>
    <row r="20" spans="5:23" ht="15">
      <c r="E20" s="306"/>
      <c r="F20" s="422"/>
      <c r="G20" s="306"/>
      <c r="H20" s="306"/>
      <c r="I20" s="306"/>
      <c r="L20" s="306"/>
      <c r="M20" s="306"/>
      <c r="N20" s="306"/>
      <c r="O20" s="306"/>
      <c r="P20" s="306"/>
      <c r="Q20" s="313"/>
      <c r="R20" s="313"/>
      <c r="S20" s="313"/>
      <c r="T20" s="313"/>
      <c r="U20" s="313"/>
      <c r="V20" s="313"/>
      <c r="W20" s="313"/>
    </row>
    <row r="21" spans="5:23" ht="15">
      <c r="E21" s="306"/>
      <c r="F21" s="422"/>
      <c r="G21" s="306"/>
      <c r="H21" s="306"/>
      <c r="I21" s="306"/>
      <c r="L21" s="306"/>
      <c r="M21" s="306"/>
      <c r="N21" s="306"/>
      <c r="O21" s="306"/>
      <c r="P21" s="306"/>
      <c r="Q21" s="313"/>
      <c r="R21" s="313"/>
      <c r="S21" s="313"/>
      <c r="T21" s="313"/>
      <c r="U21" s="313"/>
      <c r="V21" s="313"/>
      <c r="W21" s="315"/>
    </row>
    <row r="22" spans="5:23" ht="15">
      <c r="E22" s="306"/>
      <c r="F22" s="422"/>
      <c r="G22" s="306"/>
      <c r="H22" s="306"/>
      <c r="I22" s="306"/>
      <c r="L22" s="306"/>
      <c r="M22" s="306"/>
      <c r="N22" s="306"/>
      <c r="O22" s="306"/>
      <c r="P22" s="306"/>
      <c r="Q22" s="313"/>
      <c r="R22" s="313"/>
      <c r="S22" s="313"/>
      <c r="T22" s="313"/>
      <c r="U22" s="313"/>
      <c r="V22" s="313"/>
      <c r="W22" s="313"/>
    </row>
    <row r="23" spans="3:23" ht="15">
      <c r="C23">
        <v>10</v>
      </c>
      <c r="E23" s="306"/>
      <c r="F23" s="422"/>
      <c r="G23" s="306"/>
      <c r="H23" s="306"/>
      <c r="I23" s="306"/>
      <c r="J23">
        <v>10</v>
      </c>
      <c r="L23" s="306"/>
      <c r="M23" s="306"/>
      <c r="N23" s="306"/>
      <c r="O23" s="306"/>
      <c r="P23" s="306"/>
      <c r="Q23" s="313"/>
      <c r="R23" s="313"/>
      <c r="S23" s="313"/>
      <c r="T23" s="313"/>
      <c r="U23" s="313"/>
      <c r="V23" s="313"/>
      <c r="W23" s="313"/>
    </row>
    <row r="24" spans="5:23" ht="15">
      <c r="E24" s="306"/>
      <c r="F24" s="422"/>
      <c r="G24" s="306"/>
      <c r="H24" s="306"/>
      <c r="I24" s="306"/>
      <c r="L24" s="306"/>
      <c r="M24" s="306"/>
      <c r="N24" s="306"/>
      <c r="O24" s="306"/>
      <c r="P24" s="306"/>
      <c r="Q24" s="313"/>
      <c r="R24" s="313"/>
      <c r="S24" s="313"/>
      <c r="T24" s="313"/>
      <c r="U24" s="313"/>
      <c r="V24" s="313"/>
      <c r="W24" s="313"/>
    </row>
    <row r="25" spans="5:23" ht="15">
      <c r="E25" s="306"/>
      <c r="F25" s="422"/>
      <c r="G25" s="306"/>
      <c r="H25" s="306"/>
      <c r="I25" s="306"/>
      <c r="L25" s="306"/>
      <c r="M25" s="306"/>
      <c r="N25" s="306"/>
      <c r="O25" s="306"/>
      <c r="P25" s="306"/>
      <c r="Q25" s="313"/>
      <c r="R25" s="313"/>
      <c r="S25" s="313"/>
      <c r="T25" s="313"/>
      <c r="U25" s="313"/>
      <c r="V25" s="313"/>
      <c r="W25" s="313"/>
    </row>
    <row r="26" spans="5:23" ht="15">
      <c r="E26" s="306"/>
      <c r="F26" s="422"/>
      <c r="G26" s="306"/>
      <c r="H26" s="306"/>
      <c r="I26" s="306"/>
      <c r="L26" s="306"/>
      <c r="M26" s="306"/>
      <c r="N26" s="306"/>
      <c r="O26" s="306"/>
      <c r="P26" s="306"/>
      <c r="Q26" s="313"/>
      <c r="R26" s="313"/>
      <c r="S26" s="313"/>
      <c r="T26" s="313"/>
      <c r="U26" s="313"/>
      <c r="V26" s="313"/>
      <c r="W26" s="313"/>
    </row>
    <row r="27" spans="5:23" ht="15">
      <c r="E27" s="306"/>
      <c r="F27" s="422"/>
      <c r="G27" s="306"/>
      <c r="H27" s="306"/>
      <c r="I27" s="306"/>
      <c r="Q27" s="313"/>
      <c r="R27" s="313"/>
      <c r="S27" s="313"/>
      <c r="T27" s="313"/>
      <c r="U27" s="313"/>
      <c r="V27" s="313"/>
      <c r="W27" s="313"/>
    </row>
    <row r="28" spans="17:23" ht="13.5">
      <c r="Q28" s="313"/>
      <c r="R28" s="313"/>
      <c r="S28" s="313"/>
      <c r="T28" s="313"/>
      <c r="U28" s="313"/>
      <c r="V28" s="313"/>
      <c r="W28" s="313"/>
    </row>
  </sheetData>
  <mergeCells count="7">
    <mergeCell ref="C4:I4"/>
    <mergeCell ref="J4:P4"/>
    <mergeCell ref="Q4:W4"/>
    <mergeCell ref="Q6:W6"/>
    <mergeCell ref="C5:I5"/>
    <mergeCell ref="J5:P5"/>
    <mergeCell ref="Q5:W5"/>
  </mergeCells>
  <printOptions/>
  <pageMargins left="0.75" right="0.75" top="0.38" bottom="0.4" header="0.28" footer="0.28"/>
  <pageSetup fitToHeight="1" fitToWidth="1" horizontalDpi="600" verticalDpi="600" orientation="landscape" paperSize="9" scale="63"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P38"/>
  <sheetViews>
    <sheetView zoomScale="75" zoomScaleNormal="75" workbookViewId="0" topLeftCell="A1">
      <selection activeCell="C19" sqref="C19:M25"/>
    </sheetView>
  </sheetViews>
  <sheetFormatPr defaultColWidth="9.00390625" defaultRowHeight="13.5"/>
  <cols>
    <col min="1" max="13" width="9.625" style="0" customWidth="1"/>
  </cols>
  <sheetData>
    <row r="1" ht="22.5" customHeight="1"/>
    <row r="2" spans="1:13" ht="21" customHeight="1" thickBot="1">
      <c r="A2" s="3"/>
      <c r="B2" s="3"/>
      <c r="C2" s="3"/>
      <c r="D2" s="3"/>
      <c r="E2" s="3"/>
      <c r="F2" s="3"/>
      <c r="G2" s="3"/>
      <c r="H2" s="3"/>
      <c r="I2" s="3"/>
      <c r="J2" s="3"/>
      <c r="K2" s="3"/>
      <c r="L2" s="3"/>
      <c r="M2" s="4" t="s">
        <v>101</v>
      </c>
    </row>
    <row r="3" spans="1:13" ht="21" customHeight="1">
      <c r="A3" s="6" t="s">
        <v>54</v>
      </c>
      <c r="B3" s="7"/>
      <c r="C3" s="687" t="s">
        <v>170</v>
      </c>
      <c r="D3" s="688"/>
      <c r="E3" s="673" t="s">
        <v>172</v>
      </c>
      <c r="F3" s="674"/>
      <c r="G3" s="8" t="s">
        <v>86</v>
      </c>
      <c r="H3" s="673" t="s">
        <v>170</v>
      </c>
      <c r="I3" s="669"/>
      <c r="J3" s="8" t="s">
        <v>67</v>
      </c>
      <c r="K3" s="673" t="s">
        <v>170</v>
      </c>
      <c r="L3" s="669"/>
      <c r="M3" s="8" t="s">
        <v>67</v>
      </c>
    </row>
    <row r="4" spans="1:13" ht="21" customHeight="1">
      <c r="A4" s="9"/>
      <c r="B4" s="10"/>
      <c r="C4" s="677" t="s">
        <v>80</v>
      </c>
      <c r="D4" s="678"/>
      <c r="E4" s="679" t="s">
        <v>83</v>
      </c>
      <c r="F4" s="680"/>
      <c r="G4" s="11" t="s">
        <v>88</v>
      </c>
      <c r="H4" s="679" t="s">
        <v>71</v>
      </c>
      <c r="I4" s="681"/>
      <c r="J4" s="11" t="s">
        <v>70</v>
      </c>
      <c r="K4" s="679" t="s">
        <v>73</v>
      </c>
      <c r="L4" s="681"/>
      <c r="M4" s="11" t="s">
        <v>72</v>
      </c>
    </row>
    <row r="5" spans="1:13" ht="21" customHeight="1" thickBot="1">
      <c r="A5" s="9"/>
      <c r="B5" s="10" t="s">
        <v>124</v>
      </c>
      <c r="C5" s="677" t="s">
        <v>82</v>
      </c>
      <c r="D5" s="683"/>
      <c r="E5" s="679" t="s">
        <v>66</v>
      </c>
      <c r="F5" s="684"/>
      <c r="G5" s="11" t="s">
        <v>24</v>
      </c>
      <c r="H5" s="682" t="s">
        <v>69</v>
      </c>
      <c r="I5" s="681"/>
      <c r="J5" s="11" t="s">
        <v>1</v>
      </c>
      <c r="K5" s="682" t="s">
        <v>74</v>
      </c>
      <c r="L5" s="681"/>
      <c r="M5" s="11" t="s">
        <v>1</v>
      </c>
    </row>
    <row r="6" spans="1:16" ht="21" customHeight="1" thickTop="1">
      <c r="A6" s="73" t="s">
        <v>90</v>
      </c>
      <c r="B6" s="74"/>
      <c r="C6" s="75">
        <v>361.052</v>
      </c>
      <c r="D6" s="76">
        <v>0.6173000347074402</v>
      </c>
      <c r="E6" s="77">
        <v>325.39</v>
      </c>
      <c r="F6" s="78">
        <v>0.6081226299962809</v>
      </c>
      <c r="G6" s="79">
        <v>1.1095977135130153</v>
      </c>
      <c r="H6" s="192">
        <v>338</v>
      </c>
      <c r="I6" s="78">
        <v>0.6035714285714285</v>
      </c>
      <c r="J6" s="132">
        <v>1.0681952662721894</v>
      </c>
      <c r="K6" s="77">
        <v>363</v>
      </c>
      <c r="L6" s="78">
        <v>0.6205128205128205</v>
      </c>
      <c r="M6" s="132">
        <v>0.994633608815427</v>
      </c>
      <c r="N6" s="316"/>
      <c r="O6" s="316"/>
      <c r="P6">
        <v>10</v>
      </c>
    </row>
    <row r="7" spans="1:15" ht="21" customHeight="1" thickBot="1">
      <c r="A7" s="81" t="s">
        <v>91</v>
      </c>
      <c r="B7" s="82"/>
      <c r="C7" s="83">
        <v>223.837</v>
      </c>
      <c r="D7" s="84">
        <v>0.3826999652925598</v>
      </c>
      <c r="E7" s="85">
        <v>209.68300000000002</v>
      </c>
      <c r="F7" s="86">
        <v>0.3918773700037192</v>
      </c>
      <c r="G7" s="87">
        <v>1.0675018957187754</v>
      </c>
      <c r="H7" s="89">
        <v>222</v>
      </c>
      <c r="I7" s="86">
        <v>0.3964285714285714</v>
      </c>
      <c r="J7" s="90">
        <v>1.0082882882882884</v>
      </c>
      <c r="K7" s="85">
        <v>221.95</v>
      </c>
      <c r="L7" s="86">
        <v>0.37948717948717947</v>
      </c>
      <c r="M7" s="90">
        <v>1.0082882882882884</v>
      </c>
      <c r="N7" s="316"/>
      <c r="O7" s="316"/>
    </row>
    <row r="8" spans="1:15" ht="21" customHeight="1" thickTop="1">
      <c r="A8" s="91"/>
      <c r="B8" s="92" t="s">
        <v>93</v>
      </c>
      <c r="C8" s="128">
        <v>64.613</v>
      </c>
      <c r="D8" s="129">
        <v>0.11047053372520256</v>
      </c>
      <c r="E8" s="20">
        <v>67.894</v>
      </c>
      <c r="F8" s="93">
        <v>0.12688735929489997</v>
      </c>
      <c r="G8" s="94">
        <v>0.9516746693374966</v>
      </c>
      <c r="H8" s="20">
        <v>70</v>
      </c>
      <c r="I8" s="93">
        <v>0.125</v>
      </c>
      <c r="J8" s="80">
        <v>0.9230428571428572</v>
      </c>
      <c r="K8" s="96">
        <v>65.45</v>
      </c>
      <c r="L8" s="93">
        <v>0.11188034188034188</v>
      </c>
      <c r="M8" s="80">
        <v>0.9871657754010695</v>
      </c>
      <c r="N8" s="316"/>
      <c r="O8" s="316"/>
    </row>
    <row r="9" spans="1:15" ht="21" customHeight="1">
      <c r="A9" s="97"/>
      <c r="B9" s="98" t="s">
        <v>94</v>
      </c>
      <c r="C9" s="128">
        <v>84.286</v>
      </c>
      <c r="D9" s="418">
        <v>0.14410597566375843</v>
      </c>
      <c r="E9" s="20">
        <v>73.513</v>
      </c>
      <c r="F9" s="99">
        <v>0.137388730135888</v>
      </c>
      <c r="G9" s="94">
        <v>1.1465455089575993</v>
      </c>
      <c r="H9" s="20">
        <v>80.5</v>
      </c>
      <c r="I9" s="99">
        <v>0.14375</v>
      </c>
      <c r="J9" s="80">
        <v>1.047031055900621</v>
      </c>
      <c r="K9" s="96">
        <v>82.5</v>
      </c>
      <c r="L9" s="99">
        <v>0.14102564102564105</v>
      </c>
      <c r="M9" s="80">
        <v>1.0216969696969695</v>
      </c>
      <c r="N9" s="316"/>
      <c r="O9" s="316"/>
    </row>
    <row r="10" spans="1:15" ht="21" customHeight="1">
      <c r="A10" s="26"/>
      <c r="B10" s="98" t="s">
        <v>95</v>
      </c>
      <c r="C10" s="128">
        <v>28.631999999999998</v>
      </c>
      <c r="D10" s="418">
        <v>0.04895287823843498</v>
      </c>
      <c r="E10" s="20">
        <v>26.745</v>
      </c>
      <c r="F10" s="99">
        <v>0.049983833981531486</v>
      </c>
      <c r="G10" s="94">
        <v>1.0705552439708357</v>
      </c>
      <c r="H10" s="20">
        <v>27.5</v>
      </c>
      <c r="I10" s="99">
        <v>0.049107142857142856</v>
      </c>
      <c r="J10" s="80">
        <v>1.0411636363636363</v>
      </c>
      <c r="K10" s="96">
        <v>28</v>
      </c>
      <c r="L10" s="99">
        <v>0.04786324786324785</v>
      </c>
      <c r="M10" s="80">
        <v>1.0225</v>
      </c>
      <c r="N10" s="316"/>
      <c r="O10" s="316"/>
    </row>
    <row r="11" spans="1:15" ht="21" customHeight="1">
      <c r="A11" s="100"/>
      <c r="B11" s="101" t="s">
        <v>96</v>
      </c>
      <c r="C11" s="128">
        <v>31.008999999999997</v>
      </c>
      <c r="D11" s="418">
        <v>0.05301689722323381</v>
      </c>
      <c r="E11" s="20">
        <v>26.345999999999997</v>
      </c>
      <c r="F11" s="99">
        <v>0.04923814133772401</v>
      </c>
      <c r="G11" s="94">
        <v>1.1769908145449024</v>
      </c>
      <c r="H11" s="20">
        <v>30</v>
      </c>
      <c r="I11" s="99">
        <v>0.05357142857142857</v>
      </c>
      <c r="J11" s="80">
        <v>1.0336333333333332</v>
      </c>
      <c r="K11" s="96">
        <v>30.5</v>
      </c>
      <c r="L11" s="99">
        <v>0.05191452991452991</v>
      </c>
      <c r="M11" s="80">
        <v>1.0210734277247284</v>
      </c>
      <c r="N11" s="316"/>
      <c r="O11" s="316"/>
    </row>
    <row r="12" spans="1:15" ht="21" customHeight="1" thickBot="1">
      <c r="A12" s="102"/>
      <c r="B12" s="103" t="s">
        <v>97</v>
      </c>
      <c r="C12" s="137">
        <v>15.297</v>
      </c>
      <c r="D12" s="84">
        <v>0.02615368044193001</v>
      </c>
      <c r="E12" s="106">
        <v>15.185</v>
      </c>
      <c r="F12" s="107">
        <v>0.028379305253675664</v>
      </c>
      <c r="G12" s="87">
        <v>1.0073756997036551</v>
      </c>
      <c r="H12" s="106">
        <v>14</v>
      </c>
      <c r="I12" s="107">
        <v>0.025</v>
      </c>
      <c r="J12" s="90">
        <v>1.0926428571428572</v>
      </c>
      <c r="K12" s="109">
        <v>15.5</v>
      </c>
      <c r="L12" s="107">
        <v>0.02649799128130609</v>
      </c>
      <c r="M12" s="108">
        <v>0.975765306122449</v>
      </c>
      <c r="N12" s="316"/>
      <c r="O12" s="316"/>
    </row>
    <row r="13" spans="1:15" ht="21" customHeight="1" thickBot="1" thickTop="1">
      <c r="A13" s="110" t="s">
        <v>92</v>
      </c>
      <c r="B13" s="111"/>
      <c r="C13" s="140">
        <v>584.889</v>
      </c>
      <c r="D13" s="141">
        <v>1</v>
      </c>
      <c r="E13" s="114">
        <v>535.073</v>
      </c>
      <c r="F13" s="115">
        <v>1</v>
      </c>
      <c r="G13" s="116">
        <v>1.0931013151476527</v>
      </c>
      <c r="H13" s="114">
        <v>560</v>
      </c>
      <c r="I13" s="115">
        <v>1</v>
      </c>
      <c r="J13" s="118">
        <v>1.0444464285714286</v>
      </c>
      <c r="K13" s="119">
        <v>584.95</v>
      </c>
      <c r="L13" s="115">
        <v>1</v>
      </c>
      <c r="M13" s="118">
        <v>0.9998119658119657</v>
      </c>
      <c r="N13" s="316"/>
      <c r="O13" s="316"/>
    </row>
    <row r="14" spans="1:15" s="308" customFormat="1" ht="21" customHeight="1">
      <c r="A14" s="249"/>
      <c r="B14" s="250"/>
      <c r="C14" s="422"/>
      <c r="D14" s="421"/>
      <c r="E14" s="124"/>
      <c r="F14" s="253"/>
      <c r="G14" s="254"/>
      <c r="H14" s="124"/>
      <c r="I14" s="253"/>
      <c r="J14" s="254"/>
      <c r="K14" s="124"/>
      <c r="L14" s="253"/>
      <c r="M14" s="254"/>
      <c r="N14" s="531"/>
      <c r="O14" s="531"/>
    </row>
    <row r="15" spans="1:13" ht="21" customHeight="1" thickBot="1">
      <c r="A15" s="120"/>
      <c r="B15" s="121"/>
      <c r="C15" s="122"/>
      <c r="D15" s="123"/>
      <c r="E15" s="124"/>
      <c r="F15" s="125"/>
      <c r="G15" s="126"/>
      <c r="H15" s="3"/>
      <c r="I15" s="3"/>
      <c r="J15" s="3"/>
      <c r="K15" s="3"/>
      <c r="L15" s="3"/>
      <c r="M15" s="3"/>
    </row>
    <row r="16" spans="1:13" ht="21" customHeight="1">
      <c r="A16" s="6" t="s">
        <v>54</v>
      </c>
      <c r="B16" s="7"/>
      <c r="C16" s="687" t="s">
        <v>170</v>
      </c>
      <c r="D16" s="688"/>
      <c r="E16" s="673" t="s">
        <v>172</v>
      </c>
      <c r="F16" s="674"/>
      <c r="G16" s="8" t="s">
        <v>86</v>
      </c>
      <c r="H16" s="673" t="s">
        <v>170</v>
      </c>
      <c r="I16" s="669"/>
      <c r="J16" s="8" t="s">
        <v>67</v>
      </c>
      <c r="K16" s="673" t="s">
        <v>170</v>
      </c>
      <c r="L16" s="669"/>
      <c r="M16" s="8" t="s">
        <v>67</v>
      </c>
    </row>
    <row r="17" spans="1:13" ht="21" customHeight="1">
      <c r="A17" s="9"/>
      <c r="B17" s="10"/>
      <c r="C17" s="677" t="s">
        <v>80</v>
      </c>
      <c r="D17" s="678"/>
      <c r="E17" s="679" t="s">
        <v>83</v>
      </c>
      <c r="F17" s="680"/>
      <c r="G17" s="11" t="s">
        <v>88</v>
      </c>
      <c r="H17" s="679" t="s">
        <v>71</v>
      </c>
      <c r="I17" s="681"/>
      <c r="J17" s="11" t="s">
        <v>70</v>
      </c>
      <c r="K17" s="679" t="s">
        <v>73</v>
      </c>
      <c r="L17" s="681"/>
      <c r="M17" s="11" t="s">
        <v>72</v>
      </c>
    </row>
    <row r="18" spans="1:13" ht="21" customHeight="1" thickBot="1">
      <c r="A18" s="9"/>
      <c r="B18" s="10" t="s">
        <v>100</v>
      </c>
      <c r="C18" s="677" t="s">
        <v>82</v>
      </c>
      <c r="D18" s="683"/>
      <c r="E18" s="679" t="s">
        <v>66</v>
      </c>
      <c r="F18" s="684"/>
      <c r="G18" s="11" t="s">
        <v>24</v>
      </c>
      <c r="H18" s="682" t="s">
        <v>69</v>
      </c>
      <c r="I18" s="681"/>
      <c r="J18" s="11" t="s">
        <v>1</v>
      </c>
      <c r="K18" s="682" t="s">
        <v>74</v>
      </c>
      <c r="L18" s="681"/>
      <c r="M18" s="11" t="s">
        <v>1</v>
      </c>
    </row>
    <row r="19" spans="1:16" ht="21" customHeight="1" thickTop="1">
      <c r="A19" s="127" t="s">
        <v>3</v>
      </c>
      <c r="B19" s="74"/>
      <c r="C19" s="550">
        <v>229.63899999999998</v>
      </c>
      <c r="D19" s="76">
        <v>0.3926197962348411</v>
      </c>
      <c r="E19" s="77">
        <v>202.519</v>
      </c>
      <c r="F19" s="130">
        <v>0.37848854268482984</v>
      </c>
      <c r="G19" s="79">
        <v>1.1339133612154908</v>
      </c>
      <c r="H19" s="192">
        <v>213.5</v>
      </c>
      <c r="I19" s="130">
        <v>0.38125</v>
      </c>
      <c r="J19" s="132">
        <v>1.0755971896955503</v>
      </c>
      <c r="K19" s="77">
        <v>228</v>
      </c>
      <c r="L19" s="130">
        <v>0.38974358974358975</v>
      </c>
      <c r="M19" s="132">
        <v>1.0071929824561403</v>
      </c>
      <c r="N19" s="316"/>
      <c r="O19" s="316"/>
      <c r="P19">
        <v>10</v>
      </c>
    </row>
    <row r="20" spans="1:15" ht="21" customHeight="1">
      <c r="A20" s="133" t="s">
        <v>4</v>
      </c>
      <c r="B20" s="134"/>
      <c r="C20" s="135">
        <v>88.989</v>
      </c>
      <c r="D20" s="129">
        <v>0.15214681760128845</v>
      </c>
      <c r="E20" s="136">
        <v>79.364</v>
      </c>
      <c r="F20" s="93">
        <v>0.1483236866745285</v>
      </c>
      <c r="G20" s="94">
        <v>1.1212766493624313</v>
      </c>
      <c r="H20" s="24">
        <v>88.5</v>
      </c>
      <c r="I20" s="93">
        <v>0.15803571428571428</v>
      </c>
      <c r="J20" s="80">
        <v>1.0055367231638417</v>
      </c>
      <c r="K20" s="136">
        <v>89.5</v>
      </c>
      <c r="L20" s="93">
        <v>0.152991452991453</v>
      </c>
      <c r="M20" s="80">
        <v>0.9943016759776536</v>
      </c>
      <c r="N20" s="316"/>
      <c r="O20" s="316"/>
    </row>
    <row r="21" spans="1:15" ht="21" customHeight="1">
      <c r="A21" s="133" t="s">
        <v>5</v>
      </c>
      <c r="B21" s="134"/>
      <c r="C21" s="135">
        <v>58.824</v>
      </c>
      <c r="D21" s="129">
        <v>0.10057292922246784</v>
      </c>
      <c r="E21" s="136">
        <v>59.48</v>
      </c>
      <c r="F21" s="93">
        <v>0.11116240213952112</v>
      </c>
      <c r="G21" s="94">
        <v>0.9889710827168796</v>
      </c>
      <c r="H21" s="24">
        <v>63.5</v>
      </c>
      <c r="I21" s="93">
        <v>0.11339285714285714</v>
      </c>
      <c r="J21" s="80">
        <v>0.9262992125984253</v>
      </c>
      <c r="K21" s="136">
        <v>59</v>
      </c>
      <c r="L21" s="93">
        <v>0.10085470085470086</v>
      </c>
      <c r="M21" s="80">
        <v>0.9969491525423729</v>
      </c>
      <c r="N21" s="316"/>
      <c r="O21" s="316"/>
    </row>
    <row r="22" spans="1:15" ht="21" customHeight="1">
      <c r="A22" s="133" t="s">
        <v>6</v>
      </c>
      <c r="B22" s="134"/>
      <c r="C22" s="135">
        <v>135.996</v>
      </c>
      <c r="D22" s="129">
        <v>0.23251591327585236</v>
      </c>
      <c r="E22" s="136">
        <v>116.651</v>
      </c>
      <c r="F22" s="93">
        <v>0.21800950524507867</v>
      </c>
      <c r="G22" s="94">
        <v>1.1658365551945549</v>
      </c>
      <c r="H22" s="24">
        <v>125</v>
      </c>
      <c r="I22" s="93">
        <v>0.22321428571428573</v>
      </c>
      <c r="J22" s="80">
        <v>1.088</v>
      </c>
      <c r="K22" s="136">
        <v>137.5</v>
      </c>
      <c r="L22" s="93">
        <v>0.23504273504273504</v>
      </c>
      <c r="M22" s="80">
        <v>0.9890909090909091</v>
      </c>
      <c r="N22" s="316"/>
      <c r="O22" s="316"/>
    </row>
    <row r="23" spans="1:15" ht="21" customHeight="1">
      <c r="A23" s="133" t="s">
        <v>7</v>
      </c>
      <c r="B23" s="134"/>
      <c r="C23" s="135">
        <v>46.962</v>
      </c>
      <c r="D23" s="129">
        <v>0.0802921579992101</v>
      </c>
      <c r="E23" s="136">
        <v>42.331</v>
      </c>
      <c r="F23" s="93">
        <v>0.07911256968675301</v>
      </c>
      <c r="G23" s="94">
        <v>1.1093997306938177</v>
      </c>
      <c r="H23" s="24">
        <v>43.5</v>
      </c>
      <c r="I23" s="93">
        <v>0.07767857142857143</v>
      </c>
      <c r="J23" s="80">
        <v>1.0795402298850576</v>
      </c>
      <c r="K23" s="136">
        <v>48</v>
      </c>
      <c r="L23" s="93">
        <v>0.08205128205128205</v>
      </c>
      <c r="M23" s="80">
        <v>0.9783333333333334</v>
      </c>
      <c r="N23" s="316"/>
      <c r="O23" s="316"/>
    </row>
    <row r="24" spans="1:15" ht="21" customHeight="1" thickBot="1">
      <c r="A24" s="81" t="s">
        <v>205</v>
      </c>
      <c r="B24" s="82"/>
      <c r="C24" s="137">
        <v>24.479</v>
      </c>
      <c r="D24" s="84">
        <v>0.04185238566634011</v>
      </c>
      <c r="E24" s="85">
        <v>34.727999999999994</v>
      </c>
      <c r="F24" s="107">
        <v>0.06490329356928866</v>
      </c>
      <c r="G24" s="87">
        <v>0.7048779083160563</v>
      </c>
      <c r="H24" s="89">
        <v>26</v>
      </c>
      <c r="I24" s="107">
        <v>0.04642857142857143</v>
      </c>
      <c r="J24" s="90">
        <v>0.9415384615384615</v>
      </c>
      <c r="K24" s="85">
        <v>23</v>
      </c>
      <c r="L24" s="107">
        <v>0.039316239316239315</v>
      </c>
      <c r="M24" s="90">
        <v>1.0643478260869565</v>
      </c>
      <c r="N24" s="316"/>
      <c r="O24" s="316"/>
    </row>
    <row r="25" spans="1:15" ht="21" customHeight="1" thickBot="1" thickTop="1">
      <c r="A25" s="138" t="s">
        <v>92</v>
      </c>
      <c r="B25" s="139"/>
      <c r="C25" s="140">
        <v>584.889</v>
      </c>
      <c r="D25" s="141">
        <v>1</v>
      </c>
      <c r="E25" s="142">
        <v>535.0730000000001</v>
      </c>
      <c r="F25" s="115">
        <v>1</v>
      </c>
      <c r="G25" s="116">
        <v>1.0931013151476525</v>
      </c>
      <c r="H25" s="143">
        <v>560</v>
      </c>
      <c r="I25" s="115">
        <v>1</v>
      </c>
      <c r="J25" s="118">
        <v>1.0444464285714288</v>
      </c>
      <c r="K25" s="142">
        <v>585</v>
      </c>
      <c r="L25" s="115">
        <v>1</v>
      </c>
      <c r="M25" s="118">
        <v>0.9998119658119659</v>
      </c>
      <c r="N25" s="316"/>
      <c r="O25" s="316"/>
    </row>
    <row r="26" spans="14:15" ht="13.5">
      <c r="N26" s="316"/>
      <c r="O26" s="316"/>
    </row>
    <row r="28" spans="4:13" ht="13.5">
      <c r="D28" s="316"/>
      <c r="F28" s="316"/>
      <c r="G28" s="316"/>
      <c r="I28" s="316"/>
      <c r="J28" s="316"/>
      <c r="L28" s="316"/>
      <c r="M28" s="316"/>
    </row>
    <row r="29" spans="4:13" ht="13.5">
      <c r="D29" s="316"/>
      <c r="F29" s="316"/>
      <c r="G29" s="316"/>
      <c r="I29" s="316"/>
      <c r="J29" s="316"/>
      <c r="L29" s="316"/>
      <c r="M29" s="316"/>
    </row>
    <row r="30" spans="4:13" ht="13.5">
      <c r="D30" s="316"/>
      <c r="F30" s="316"/>
      <c r="G30" s="316"/>
      <c r="I30" s="316"/>
      <c r="J30" s="316"/>
      <c r="L30" s="316"/>
      <c r="M30" s="316"/>
    </row>
    <row r="31" spans="4:13" ht="13.5">
      <c r="D31" s="316"/>
      <c r="F31" s="316"/>
      <c r="G31" s="316"/>
      <c r="I31" s="316"/>
      <c r="J31" s="316"/>
      <c r="L31" s="316"/>
      <c r="M31" s="316"/>
    </row>
    <row r="32" spans="4:13" ht="13.5">
      <c r="D32" s="316"/>
      <c r="F32" s="316"/>
      <c r="G32" s="316"/>
      <c r="I32" s="316"/>
      <c r="J32" s="316"/>
      <c r="L32" s="316"/>
      <c r="M32" s="316"/>
    </row>
    <row r="33" spans="4:13" ht="13.5">
      <c r="D33" s="316"/>
      <c r="F33" s="316"/>
      <c r="G33" s="316"/>
      <c r="I33" s="316"/>
      <c r="J33" s="316"/>
      <c r="L33" s="316"/>
      <c r="M33" s="316"/>
    </row>
    <row r="34" spans="4:13" ht="13.5">
      <c r="D34" s="316"/>
      <c r="F34" s="316"/>
      <c r="G34" s="316"/>
      <c r="I34" s="316"/>
      <c r="J34" s="316"/>
      <c r="L34" s="316"/>
      <c r="M34" s="316"/>
    </row>
    <row r="35" spans="4:13" ht="13.5">
      <c r="D35" s="316"/>
      <c r="F35" s="316"/>
      <c r="G35" s="316"/>
      <c r="I35" s="316"/>
      <c r="J35" s="316"/>
      <c r="L35" s="316"/>
      <c r="M35" s="316"/>
    </row>
    <row r="36" ht="13.5">
      <c r="D36" s="316"/>
    </row>
    <row r="37" ht="13.5">
      <c r="D37" s="316"/>
    </row>
    <row r="38" ht="13.5">
      <c r="D38" s="316"/>
    </row>
  </sheetData>
  <mergeCells count="24">
    <mergeCell ref="H17:I17"/>
    <mergeCell ref="K17:L17"/>
    <mergeCell ref="H18:I18"/>
    <mergeCell ref="K18:L18"/>
    <mergeCell ref="H5:I5"/>
    <mergeCell ref="K5:L5"/>
    <mergeCell ref="H16:I16"/>
    <mergeCell ref="K16:L16"/>
    <mergeCell ref="H3:I3"/>
    <mergeCell ref="K3:L3"/>
    <mergeCell ref="H4:I4"/>
    <mergeCell ref="K4:L4"/>
    <mergeCell ref="C3:D3"/>
    <mergeCell ref="E3:F3"/>
    <mergeCell ref="C4:D4"/>
    <mergeCell ref="E4:F4"/>
    <mergeCell ref="C5:D5"/>
    <mergeCell ref="E5:F5"/>
    <mergeCell ref="C18:D18"/>
    <mergeCell ref="E18:F18"/>
    <mergeCell ref="C17:D17"/>
    <mergeCell ref="E17:F17"/>
    <mergeCell ref="C16:D16"/>
    <mergeCell ref="E16:F16"/>
  </mergeCells>
  <printOptions/>
  <pageMargins left="0.75" right="0.75" top="0.38" bottom="0.4" header="0.28" footer="0.28"/>
  <pageSetup fitToHeight="1" fitToWidth="1" horizontalDpi="600" verticalDpi="600" orientation="landscape" paperSize="9"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AF33"/>
  <sheetViews>
    <sheetView zoomScale="75" zoomScaleNormal="75" workbookViewId="0" topLeftCell="A17">
      <selection activeCell="C23" sqref="C23:W29"/>
    </sheetView>
  </sheetViews>
  <sheetFormatPr defaultColWidth="9.00390625" defaultRowHeight="13.5"/>
  <sheetData>
    <row r="1" ht="24" customHeight="1"/>
    <row r="2" ht="24" customHeight="1"/>
    <row r="3" ht="24" customHeight="1"/>
    <row r="4" spans="1:23" ht="24" customHeight="1" thickBot="1">
      <c r="A4" s="3"/>
      <c r="B4" s="3"/>
      <c r="C4" s="3"/>
      <c r="D4" s="3"/>
      <c r="E4" s="3"/>
      <c r="F4" s="3"/>
      <c r="G4" s="3"/>
      <c r="H4" s="3"/>
      <c r="I4" s="3"/>
      <c r="J4" s="3"/>
      <c r="K4" s="3"/>
      <c r="L4" s="3"/>
      <c r="M4" s="3"/>
      <c r="N4" s="3"/>
      <c r="O4" s="3"/>
      <c r="P4" s="3"/>
      <c r="Q4" s="3"/>
      <c r="R4" s="3"/>
      <c r="S4" s="3"/>
      <c r="T4" s="3"/>
      <c r="U4" s="3"/>
      <c r="V4" s="3"/>
      <c r="W4" s="4" t="s">
        <v>75</v>
      </c>
    </row>
    <row r="5" spans="1:23" ht="24" customHeight="1">
      <c r="A5" s="6" t="s">
        <v>174</v>
      </c>
      <c r="B5" s="7"/>
      <c r="C5" s="687" t="s">
        <v>170</v>
      </c>
      <c r="D5" s="660"/>
      <c r="E5" s="660"/>
      <c r="F5" s="660"/>
      <c r="G5" s="660"/>
      <c r="H5" s="660"/>
      <c r="I5" s="688"/>
      <c r="J5" s="673" t="s">
        <v>171</v>
      </c>
      <c r="K5" s="689"/>
      <c r="L5" s="689"/>
      <c r="M5" s="689"/>
      <c r="N5" s="689"/>
      <c r="O5" s="689"/>
      <c r="P5" s="690"/>
      <c r="Q5" s="701" t="s">
        <v>87</v>
      </c>
      <c r="R5" s="702"/>
      <c r="S5" s="702"/>
      <c r="T5" s="702"/>
      <c r="U5" s="702"/>
      <c r="V5" s="702"/>
      <c r="W5" s="703"/>
    </row>
    <row r="6" spans="1:23" ht="24" customHeight="1">
      <c r="A6" s="144" t="s">
        <v>178</v>
      </c>
      <c r="B6" s="10"/>
      <c r="C6" s="677" t="s">
        <v>81</v>
      </c>
      <c r="D6" s="695"/>
      <c r="E6" s="695"/>
      <c r="F6" s="695"/>
      <c r="G6" s="695"/>
      <c r="H6" s="695"/>
      <c r="I6" s="678"/>
      <c r="J6" s="679" t="s">
        <v>84</v>
      </c>
      <c r="K6" s="696"/>
      <c r="L6" s="696"/>
      <c r="M6" s="696"/>
      <c r="N6" s="696"/>
      <c r="O6" s="696"/>
      <c r="P6" s="697"/>
      <c r="Q6" s="679" t="s">
        <v>89</v>
      </c>
      <c r="R6" s="696"/>
      <c r="S6" s="696"/>
      <c r="T6" s="696"/>
      <c r="U6" s="696"/>
      <c r="V6" s="696"/>
      <c r="W6" s="698"/>
    </row>
    <row r="7" spans="1:23" ht="24" customHeight="1">
      <c r="A7" s="9"/>
      <c r="B7" s="10"/>
      <c r="C7" s="12"/>
      <c r="D7" s="47"/>
      <c r="E7" s="47"/>
      <c r="F7" s="47" t="s">
        <v>64</v>
      </c>
      <c r="G7" s="47"/>
      <c r="H7" s="47"/>
      <c r="I7" s="13"/>
      <c r="J7" s="14"/>
      <c r="K7" s="48"/>
      <c r="L7" s="48"/>
      <c r="M7" s="48" t="s">
        <v>63</v>
      </c>
      <c r="N7" s="48"/>
      <c r="O7" s="48"/>
      <c r="P7" s="49"/>
      <c r="Q7" s="692" t="s">
        <v>24</v>
      </c>
      <c r="R7" s="693"/>
      <c r="S7" s="693"/>
      <c r="T7" s="693"/>
      <c r="U7" s="693"/>
      <c r="V7" s="693"/>
      <c r="W7" s="694"/>
    </row>
    <row r="8" spans="1:23" ht="24" customHeight="1" thickBot="1">
      <c r="A8" s="9"/>
      <c r="B8" s="10" t="s">
        <v>98</v>
      </c>
      <c r="C8" s="600" t="s">
        <v>85</v>
      </c>
      <c r="D8" s="599" t="s">
        <v>77</v>
      </c>
      <c r="E8" s="599" t="s">
        <v>158</v>
      </c>
      <c r="F8" s="599" t="s">
        <v>78</v>
      </c>
      <c r="G8" s="599" t="s">
        <v>79</v>
      </c>
      <c r="H8" s="599" t="s">
        <v>159</v>
      </c>
      <c r="I8" s="601" t="s">
        <v>169</v>
      </c>
      <c r="J8" s="602" t="s">
        <v>160</v>
      </c>
      <c r="K8" s="603" t="s">
        <v>161</v>
      </c>
      <c r="L8" s="603" t="s">
        <v>156</v>
      </c>
      <c r="M8" s="603" t="s">
        <v>162</v>
      </c>
      <c r="N8" s="603" t="s">
        <v>163</v>
      </c>
      <c r="O8" s="603" t="s">
        <v>157</v>
      </c>
      <c r="P8" s="604" t="s">
        <v>168</v>
      </c>
      <c r="Q8" s="605" t="s">
        <v>160</v>
      </c>
      <c r="R8" s="606" t="s">
        <v>161</v>
      </c>
      <c r="S8" s="606" t="s">
        <v>156</v>
      </c>
      <c r="T8" s="606" t="s">
        <v>162</v>
      </c>
      <c r="U8" s="606" t="s">
        <v>163</v>
      </c>
      <c r="V8" s="606" t="s">
        <v>157</v>
      </c>
      <c r="W8" s="607" t="s">
        <v>168</v>
      </c>
    </row>
    <row r="9" spans="1:23" ht="24" customHeight="1" thickTop="1">
      <c r="A9" s="73" t="s">
        <v>90</v>
      </c>
      <c r="B9" s="74"/>
      <c r="C9" s="145">
        <f>783.36/C33</f>
        <v>78.336</v>
      </c>
      <c r="D9" s="146">
        <f>812.26/C33</f>
        <v>81.226</v>
      </c>
      <c r="E9" s="147">
        <f>SUM(C9:D9)</f>
        <v>159.562</v>
      </c>
      <c r="F9" s="147">
        <f>902.32/C33</f>
        <v>90.232</v>
      </c>
      <c r="G9" s="147">
        <f>1112.58/C33</f>
        <v>111.258</v>
      </c>
      <c r="H9" s="147">
        <f>SUM(F9:G9)</f>
        <v>201.49</v>
      </c>
      <c r="I9" s="148">
        <f>H9+E9</f>
        <v>361.052</v>
      </c>
      <c r="J9" s="149">
        <f>659.73/J33</f>
        <v>65.973</v>
      </c>
      <c r="K9" s="150">
        <f>783.78/J33</f>
        <v>78.378</v>
      </c>
      <c r="L9" s="150">
        <f>SUM(J9:K9)</f>
        <v>144.351</v>
      </c>
      <c r="M9" s="150">
        <f>775.57/J33</f>
        <v>77.557</v>
      </c>
      <c r="N9" s="150">
        <f>1034.82/J33</f>
        <v>103.482</v>
      </c>
      <c r="O9" s="150">
        <f>SUM(M9:N9)</f>
        <v>181.039</v>
      </c>
      <c r="P9" s="151">
        <f>O9+L9</f>
        <v>325.39</v>
      </c>
      <c r="Q9" s="343">
        <f aca="true" t="shared" si="0" ref="Q9:Q16">C9/J9</f>
        <v>1.1873948433450048</v>
      </c>
      <c r="R9" s="344">
        <f aca="true" t="shared" si="1" ref="R9:W16">D9/K9</f>
        <v>1.0363367271428208</v>
      </c>
      <c r="S9" s="344">
        <f t="shared" si="1"/>
        <v>1.1053750926560952</v>
      </c>
      <c r="T9" s="344">
        <f t="shared" si="1"/>
        <v>1.1634281883002178</v>
      </c>
      <c r="U9" s="344">
        <f t="shared" si="1"/>
        <v>1.0751435032179508</v>
      </c>
      <c r="V9" s="344">
        <f t="shared" si="1"/>
        <v>1.11296460983545</v>
      </c>
      <c r="W9" s="345">
        <f t="shared" si="1"/>
        <v>1.1095977135130153</v>
      </c>
    </row>
    <row r="10" spans="1:23" ht="24" customHeight="1" thickBot="1">
      <c r="A10" s="81" t="s">
        <v>91</v>
      </c>
      <c r="B10" s="82"/>
      <c r="C10" s="152">
        <f>560.46/C33</f>
        <v>56.04600000000001</v>
      </c>
      <c r="D10" s="153">
        <f>545.84/C33</f>
        <v>54.584</v>
      </c>
      <c r="E10" s="154">
        <f aca="true" t="shared" si="2" ref="E10:E15">SUM(C10:D10)</f>
        <v>110.63000000000001</v>
      </c>
      <c r="F10" s="154">
        <f>564.13/C33</f>
        <v>56.413</v>
      </c>
      <c r="G10" s="154">
        <f>567.94/C33</f>
        <v>56.794000000000004</v>
      </c>
      <c r="H10" s="154">
        <f aca="true" t="shared" si="3" ref="H10:H15">SUM(F10:G10)</f>
        <v>113.207</v>
      </c>
      <c r="I10" s="155">
        <f aca="true" t="shared" si="4" ref="I10:I15">H10+E10</f>
        <v>223.837</v>
      </c>
      <c r="J10" s="156">
        <f>SUM(J11:J15)</f>
        <v>50.936</v>
      </c>
      <c r="K10" s="157">
        <f>SUM(K11:K15)</f>
        <v>51.604</v>
      </c>
      <c r="L10" s="157">
        <f aca="true" t="shared" si="5" ref="L10:L15">SUM(J10:K10)</f>
        <v>102.53999999999999</v>
      </c>
      <c r="M10" s="157">
        <f>SUM(M11:M15)</f>
        <v>53.66799999999999</v>
      </c>
      <c r="N10" s="157">
        <f>SUM(N11:N15)</f>
        <v>53.474999999999994</v>
      </c>
      <c r="O10" s="157">
        <f aca="true" t="shared" si="6" ref="O10:O15">SUM(M10:N10)</f>
        <v>107.14299999999999</v>
      </c>
      <c r="P10" s="158">
        <f aca="true" t="shared" si="7" ref="P10:P15">O10+L10</f>
        <v>209.683</v>
      </c>
      <c r="Q10" s="346">
        <f t="shared" si="0"/>
        <v>1.100321972671588</v>
      </c>
      <c r="R10" s="347">
        <f t="shared" si="1"/>
        <v>1.057747461437098</v>
      </c>
      <c r="S10" s="347">
        <f t="shared" si="1"/>
        <v>1.078896040569534</v>
      </c>
      <c r="T10" s="347">
        <f t="shared" si="1"/>
        <v>1.0511477975702468</v>
      </c>
      <c r="U10" s="347">
        <f t="shared" si="1"/>
        <v>1.062066386161758</v>
      </c>
      <c r="V10" s="347">
        <f t="shared" si="1"/>
        <v>1.0565972578703229</v>
      </c>
      <c r="W10" s="348">
        <f t="shared" si="1"/>
        <v>1.0675018957187754</v>
      </c>
    </row>
    <row r="11" spans="1:23" ht="24" customHeight="1" thickTop="1">
      <c r="A11" s="91"/>
      <c r="B11" s="92" t="s">
        <v>93</v>
      </c>
      <c r="C11" s="145">
        <f>171.16/C33</f>
        <v>17.116</v>
      </c>
      <c r="D11" s="146">
        <f>160.92/C33</f>
        <v>16.092</v>
      </c>
      <c r="E11" s="147">
        <f t="shared" si="2"/>
        <v>33.208</v>
      </c>
      <c r="F11" s="147">
        <f>158.89/C33</f>
        <v>15.889</v>
      </c>
      <c r="G11" s="147">
        <f>155.16/C33</f>
        <v>15.516</v>
      </c>
      <c r="H11" s="147">
        <f t="shared" si="3"/>
        <v>31.405</v>
      </c>
      <c r="I11" s="148">
        <f t="shared" si="4"/>
        <v>64.613</v>
      </c>
      <c r="J11" s="159">
        <f>175.13/J33</f>
        <v>17.512999999999998</v>
      </c>
      <c r="K11" s="150">
        <f>171.17/J33</f>
        <v>17.116999999999997</v>
      </c>
      <c r="L11" s="150">
        <f t="shared" si="5"/>
        <v>34.629999999999995</v>
      </c>
      <c r="M11" s="150">
        <f>169.51/J33</f>
        <v>16.951</v>
      </c>
      <c r="N11" s="150">
        <f>163.13/J33</f>
        <v>16.313</v>
      </c>
      <c r="O11" s="150">
        <f t="shared" si="6"/>
        <v>33.263999999999996</v>
      </c>
      <c r="P11" s="160">
        <f t="shared" si="7"/>
        <v>67.89399999999999</v>
      </c>
      <c r="Q11" s="349">
        <f t="shared" si="0"/>
        <v>0.977331125449666</v>
      </c>
      <c r="R11" s="344">
        <f t="shared" si="1"/>
        <v>0.9401180113337618</v>
      </c>
      <c r="S11" s="344">
        <f t="shared" si="1"/>
        <v>0.9589373375685822</v>
      </c>
      <c r="T11" s="344">
        <f t="shared" si="1"/>
        <v>0.9373488289776414</v>
      </c>
      <c r="U11" s="344">
        <f t="shared" si="1"/>
        <v>0.9511432599767058</v>
      </c>
      <c r="V11" s="344">
        <f t="shared" si="1"/>
        <v>0.9441137566137567</v>
      </c>
      <c r="W11" s="350">
        <f t="shared" si="1"/>
        <v>0.9516746693374968</v>
      </c>
    </row>
    <row r="12" spans="1:23" ht="24" customHeight="1">
      <c r="A12" s="97"/>
      <c r="B12" s="98" t="s">
        <v>94</v>
      </c>
      <c r="C12" s="161">
        <f>207.86/C33</f>
        <v>20.786</v>
      </c>
      <c r="D12" s="162">
        <f>197.31/C33</f>
        <v>19.731</v>
      </c>
      <c r="E12" s="163">
        <f t="shared" si="2"/>
        <v>40.517</v>
      </c>
      <c r="F12" s="163">
        <f>207.41/C33</f>
        <v>20.741</v>
      </c>
      <c r="G12" s="163">
        <f>230.28/C33</f>
        <v>23.028</v>
      </c>
      <c r="H12" s="163">
        <f t="shared" si="3"/>
        <v>43.769</v>
      </c>
      <c r="I12" s="164">
        <f t="shared" si="4"/>
        <v>84.286</v>
      </c>
      <c r="J12" s="165">
        <f>175.65/J33</f>
        <v>17.565</v>
      </c>
      <c r="K12" s="166">
        <f>167.74/J33</f>
        <v>16.774</v>
      </c>
      <c r="L12" s="166">
        <f t="shared" si="5"/>
        <v>34.339</v>
      </c>
      <c r="M12" s="166">
        <f>186.37/J33</f>
        <v>18.637</v>
      </c>
      <c r="N12" s="166">
        <f>205.37/J33</f>
        <v>20.537</v>
      </c>
      <c r="O12" s="166">
        <f t="shared" si="6"/>
        <v>39.174</v>
      </c>
      <c r="P12" s="167">
        <f t="shared" si="7"/>
        <v>73.513</v>
      </c>
      <c r="Q12" s="351">
        <f t="shared" si="0"/>
        <v>1.1833760318815827</v>
      </c>
      <c r="R12" s="352">
        <f t="shared" si="1"/>
        <v>1.1762847263622274</v>
      </c>
      <c r="S12" s="352">
        <f t="shared" si="1"/>
        <v>1.179912053350418</v>
      </c>
      <c r="T12" s="352">
        <f t="shared" si="1"/>
        <v>1.1128937060685733</v>
      </c>
      <c r="U12" s="352">
        <f t="shared" si="1"/>
        <v>1.1212932755514438</v>
      </c>
      <c r="V12" s="352">
        <f t="shared" si="1"/>
        <v>1.117297186909685</v>
      </c>
      <c r="W12" s="353">
        <f t="shared" si="1"/>
        <v>1.1465455089575993</v>
      </c>
    </row>
    <row r="13" spans="1:23" ht="24" customHeight="1">
      <c r="A13" s="26"/>
      <c r="B13" s="98" t="s">
        <v>95</v>
      </c>
      <c r="C13" s="161">
        <f>70.77/C33</f>
        <v>7.077</v>
      </c>
      <c r="D13" s="162">
        <f>65.77/C33</f>
        <v>6.577</v>
      </c>
      <c r="E13" s="163">
        <f t="shared" si="2"/>
        <v>13.654</v>
      </c>
      <c r="F13" s="163">
        <f>74.79/C33</f>
        <v>7.479000000000001</v>
      </c>
      <c r="G13" s="163">
        <f>74.99/C33</f>
        <v>7.499</v>
      </c>
      <c r="H13" s="163">
        <f t="shared" si="3"/>
        <v>14.978000000000002</v>
      </c>
      <c r="I13" s="164">
        <f t="shared" si="4"/>
        <v>28.632</v>
      </c>
      <c r="J13" s="165">
        <f>60.56/J33</f>
        <v>6.056</v>
      </c>
      <c r="K13" s="166">
        <f>67.74/J33</f>
        <v>6.773999999999999</v>
      </c>
      <c r="L13" s="166">
        <f t="shared" si="5"/>
        <v>12.829999999999998</v>
      </c>
      <c r="M13" s="166">
        <f>69.37/J33</f>
        <v>6.937</v>
      </c>
      <c r="N13" s="166">
        <f>69.78/J33</f>
        <v>6.978</v>
      </c>
      <c r="O13" s="166">
        <f t="shared" si="6"/>
        <v>13.915</v>
      </c>
      <c r="P13" s="167">
        <f t="shared" si="7"/>
        <v>26.744999999999997</v>
      </c>
      <c r="Q13" s="351">
        <f t="shared" si="0"/>
        <v>1.1685931307793924</v>
      </c>
      <c r="R13" s="352">
        <f t="shared" si="1"/>
        <v>0.9709182167109538</v>
      </c>
      <c r="S13" s="352">
        <f t="shared" si="1"/>
        <v>1.064224473889322</v>
      </c>
      <c r="T13" s="352">
        <f t="shared" si="1"/>
        <v>1.0781317572437654</v>
      </c>
      <c r="U13" s="352">
        <f t="shared" si="1"/>
        <v>1.0746632272857553</v>
      </c>
      <c r="V13" s="352">
        <f t="shared" si="1"/>
        <v>1.0763923823212362</v>
      </c>
      <c r="W13" s="353">
        <f t="shared" si="1"/>
        <v>1.070555243970836</v>
      </c>
    </row>
    <row r="14" spans="1:23" ht="24" customHeight="1">
      <c r="A14" s="100"/>
      <c r="B14" s="101" t="s">
        <v>96</v>
      </c>
      <c r="C14" s="161">
        <f>78.47/C33</f>
        <v>7.8469999999999995</v>
      </c>
      <c r="D14" s="162">
        <f>77.52/C33</f>
        <v>7.752</v>
      </c>
      <c r="E14" s="163">
        <f t="shared" si="2"/>
        <v>15.599</v>
      </c>
      <c r="F14" s="163">
        <f>84.48/C33</f>
        <v>8.448</v>
      </c>
      <c r="G14" s="163">
        <f>69.62/C33</f>
        <v>6.962000000000001</v>
      </c>
      <c r="H14" s="163">
        <f t="shared" si="3"/>
        <v>15.41</v>
      </c>
      <c r="I14" s="164">
        <f t="shared" si="4"/>
        <v>31.009</v>
      </c>
      <c r="J14" s="165">
        <f>64.42/J33</f>
        <v>6.442</v>
      </c>
      <c r="K14" s="166">
        <f>64.19/J33</f>
        <v>6.419</v>
      </c>
      <c r="L14" s="166">
        <f t="shared" si="5"/>
        <v>12.861</v>
      </c>
      <c r="M14" s="166">
        <f>70.5/J33</f>
        <v>7.05</v>
      </c>
      <c r="N14" s="166">
        <f>64.35/J33</f>
        <v>6.435</v>
      </c>
      <c r="O14" s="166">
        <f t="shared" si="6"/>
        <v>13.485</v>
      </c>
      <c r="P14" s="167">
        <f t="shared" si="7"/>
        <v>26.346</v>
      </c>
      <c r="Q14" s="351">
        <f t="shared" si="0"/>
        <v>1.218099968953741</v>
      </c>
      <c r="R14" s="352">
        <f t="shared" si="1"/>
        <v>1.207664745287428</v>
      </c>
      <c r="S14" s="352">
        <f t="shared" si="1"/>
        <v>1.2128916880491407</v>
      </c>
      <c r="T14" s="352">
        <f t="shared" si="1"/>
        <v>1.1982978723404256</v>
      </c>
      <c r="U14" s="352">
        <f t="shared" si="1"/>
        <v>1.0818958818958821</v>
      </c>
      <c r="V14" s="352">
        <f t="shared" si="1"/>
        <v>1.14275120504264</v>
      </c>
      <c r="W14" s="353">
        <f t="shared" si="1"/>
        <v>1.1769908145449024</v>
      </c>
    </row>
    <row r="15" spans="1:23" ht="24" customHeight="1" thickBot="1">
      <c r="A15" s="102"/>
      <c r="B15" s="103" t="s">
        <v>97</v>
      </c>
      <c r="C15" s="161">
        <f>32.2/C33</f>
        <v>3.22</v>
      </c>
      <c r="D15" s="162">
        <f>44.32/C33</f>
        <v>4.432</v>
      </c>
      <c r="E15" s="163">
        <f t="shared" si="2"/>
        <v>7.652000000000001</v>
      </c>
      <c r="F15" s="163">
        <f>38.56/C33</f>
        <v>3.8560000000000003</v>
      </c>
      <c r="G15" s="163">
        <f>37.89/C33</f>
        <v>3.789</v>
      </c>
      <c r="H15" s="163">
        <f t="shared" si="3"/>
        <v>7.6450000000000005</v>
      </c>
      <c r="I15" s="164">
        <f t="shared" si="4"/>
        <v>15.297</v>
      </c>
      <c r="J15" s="165">
        <f>33.6/J33</f>
        <v>3.3600000000000003</v>
      </c>
      <c r="K15" s="166">
        <f>45.2/J33</f>
        <v>4.5200000000000005</v>
      </c>
      <c r="L15" s="166">
        <f t="shared" si="5"/>
        <v>7.880000000000001</v>
      </c>
      <c r="M15" s="166">
        <f>40.93/J33</f>
        <v>4.093</v>
      </c>
      <c r="N15" s="166">
        <f>32.12/J33</f>
        <v>3.2119999999999997</v>
      </c>
      <c r="O15" s="166">
        <f t="shared" si="6"/>
        <v>7.305</v>
      </c>
      <c r="P15" s="167">
        <f t="shared" si="7"/>
        <v>15.185</v>
      </c>
      <c r="Q15" s="351">
        <f t="shared" si="0"/>
        <v>0.9583333333333333</v>
      </c>
      <c r="R15" s="352">
        <f t="shared" si="1"/>
        <v>0.9805309734513274</v>
      </c>
      <c r="S15" s="352">
        <f t="shared" si="1"/>
        <v>0.9710659898477157</v>
      </c>
      <c r="T15" s="352">
        <f t="shared" si="1"/>
        <v>0.9420962619105792</v>
      </c>
      <c r="U15" s="352">
        <f t="shared" si="1"/>
        <v>1.1796388542963887</v>
      </c>
      <c r="V15" s="352">
        <f t="shared" si="1"/>
        <v>1.0465434633812458</v>
      </c>
      <c r="W15" s="353">
        <f t="shared" si="1"/>
        <v>1.007375699703655</v>
      </c>
    </row>
    <row r="16" spans="1:23" ht="24" customHeight="1" thickBot="1" thickTop="1">
      <c r="A16" s="699" t="s">
        <v>92</v>
      </c>
      <c r="B16" s="700"/>
      <c r="C16" s="168">
        <f>SUM(C9:C10)</f>
        <v>134.382</v>
      </c>
      <c r="D16" s="169">
        <f aca="true" t="shared" si="8" ref="D16:I16">SUM(D9:D10)</f>
        <v>135.81</v>
      </c>
      <c r="E16" s="170">
        <f t="shared" si="8"/>
        <v>270.192</v>
      </c>
      <c r="F16" s="170">
        <f t="shared" si="8"/>
        <v>146.64499999999998</v>
      </c>
      <c r="G16" s="170">
        <f t="shared" si="8"/>
        <v>168.052</v>
      </c>
      <c r="H16" s="170">
        <f t="shared" si="8"/>
        <v>314.697</v>
      </c>
      <c r="I16" s="171">
        <f t="shared" si="8"/>
        <v>584.889</v>
      </c>
      <c r="J16" s="172">
        <f>SUM(J9:J10)</f>
        <v>116.90899999999999</v>
      </c>
      <c r="K16" s="173">
        <f aca="true" t="shared" si="9" ref="K16:P16">SUM(K9:K10)</f>
        <v>129.982</v>
      </c>
      <c r="L16" s="173">
        <f t="shared" si="9"/>
        <v>246.891</v>
      </c>
      <c r="M16" s="173">
        <f t="shared" si="9"/>
        <v>131.225</v>
      </c>
      <c r="N16" s="173">
        <f t="shared" si="9"/>
        <v>156.957</v>
      </c>
      <c r="O16" s="173">
        <f t="shared" si="9"/>
        <v>288.18199999999996</v>
      </c>
      <c r="P16" s="174">
        <f t="shared" si="9"/>
        <v>535.073</v>
      </c>
      <c r="Q16" s="354">
        <f t="shared" si="0"/>
        <v>1.149458125550642</v>
      </c>
      <c r="R16" s="355">
        <f t="shared" si="1"/>
        <v>1.0448369774276438</v>
      </c>
      <c r="S16" s="355">
        <f t="shared" si="1"/>
        <v>1.0943776808389127</v>
      </c>
      <c r="T16" s="355">
        <f t="shared" si="1"/>
        <v>1.117508096780339</v>
      </c>
      <c r="U16" s="355">
        <f t="shared" si="1"/>
        <v>1.070688150257714</v>
      </c>
      <c r="V16" s="355">
        <f t="shared" si="1"/>
        <v>1.0920078283862282</v>
      </c>
      <c r="W16" s="356">
        <f t="shared" si="1"/>
        <v>1.0931013151476527</v>
      </c>
    </row>
    <row r="17" spans="1:23" ht="24" customHeight="1">
      <c r="A17" s="534"/>
      <c r="B17" s="535"/>
      <c r="C17" s="539"/>
      <c r="D17" s="540"/>
      <c r="E17" s="540"/>
      <c r="F17" s="540"/>
      <c r="G17" s="540"/>
      <c r="H17" s="540"/>
      <c r="I17" s="540"/>
      <c r="J17" s="537"/>
      <c r="K17" s="537"/>
      <c r="L17" s="537"/>
      <c r="M17" s="537"/>
      <c r="N17" s="537"/>
      <c r="O17" s="537"/>
      <c r="P17" s="537"/>
      <c r="Q17" s="538"/>
      <c r="R17" s="538"/>
      <c r="S17" s="538"/>
      <c r="T17" s="538"/>
      <c r="U17" s="538"/>
      <c r="V17" s="538"/>
      <c r="W17" s="538"/>
    </row>
    <row r="18" spans="1:23" ht="24" customHeight="1" thickBot="1">
      <c r="A18" s="120"/>
      <c r="B18" s="121"/>
      <c r="C18" s="122"/>
      <c r="D18" s="123"/>
      <c r="E18" s="124"/>
      <c r="F18" s="125"/>
      <c r="G18" s="126"/>
      <c r="H18" s="3"/>
      <c r="I18" s="3"/>
      <c r="J18" s="3"/>
      <c r="K18" s="3"/>
      <c r="L18" s="3"/>
      <c r="M18" s="3"/>
      <c r="N18" s="3"/>
      <c r="O18" s="3"/>
      <c r="P18" s="3"/>
      <c r="Q18" s="338"/>
      <c r="R18" s="338"/>
      <c r="S18" s="338"/>
      <c r="T18" s="338"/>
      <c r="U18" s="338"/>
      <c r="V18" s="338"/>
      <c r="W18" s="338"/>
    </row>
    <row r="19" spans="1:23" ht="24" customHeight="1">
      <c r="A19" s="6" t="s">
        <v>174</v>
      </c>
      <c r="B19" s="7"/>
      <c r="C19" s="687" t="s">
        <v>170</v>
      </c>
      <c r="D19" s="660"/>
      <c r="E19" s="660"/>
      <c r="F19" s="660"/>
      <c r="G19" s="660"/>
      <c r="H19" s="660"/>
      <c r="I19" s="688"/>
      <c r="J19" s="673" t="s">
        <v>171</v>
      </c>
      <c r="K19" s="689"/>
      <c r="L19" s="689"/>
      <c r="M19" s="689"/>
      <c r="N19" s="689"/>
      <c r="O19" s="689"/>
      <c r="P19" s="690"/>
      <c r="Q19" s="701" t="s">
        <v>87</v>
      </c>
      <c r="R19" s="702"/>
      <c r="S19" s="702"/>
      <c r="T19" s="702"/>
      <c r="U19" s="702"/>
      <c r="V19" s="702"/>
      <c r="W19" s="703"/>
    </row>
    <row r="20" spans="1:23" ht="24" customHeight="1">
      <c r="A20" s="144" t="s">
        <v>178</v>
      </c>
      <c r="B20" s="10"/>
      <c r="C20" s="677" t="s">
        <v>81</v>
      </c>
      <c r="D20" s="695"/>
      <c r="E20" s="695"/>
      <c r="F20" s="695"/>
      <c r="G20" s="695"/>
      <c r="H20" s="695"/>
      <c r="I20" s="678"/>
      <c r="J20" s="679" t="s">
        <v>84</v>
      </c>
      <c r="K20" s="696"/>
      <c r="L20" s="696"/>
      <c r="M20" s="696"/>
      <c r="N20" s="696"/>
      <c r="O20" s="696"/>
      <c r="P20" s="697"/>
      <c r="Q20" s="679" t="s">
        <v>89</v>
      </c>
      <c r="R20" s="696"/>
      <c r="S20" s="696"/>
      <c r="T20" s="696"/>
      <c r="U20" s="696"/>
      <c r="V20" s="696"/>
      <c r="W20" s="698"/>
    </row>
    <row r="21" spans="1:32" ht="24" customHeight="1">
      <c r="A21" s="9"/>
      <c r="B21" s="10"/>
      <c r="C21" s="12"/>
      <c r="D21" s="47"/>
      <c r="E21" s="47"/>
      <c r="F21" s="47" t="s">
        <v>64</v>
      </c>
      <c r="G21" s="47"/>
      <c r="H21" s="47"/>
      <c r="I21" s="13"/>
      <c r="J21" s="14"/>
      <c r="K21" s="48"/>
      <c r="L21" s="48"/>
      <c r="M21" s="48" t="s">
        <v>63</v>
      </c>
      <c r="N21" s="48"/>
      <c r="O21" s="48"/>
      <c r="P21" s="49"/>
      <c r="Q21" s="692" t="s">
        <v>24</v>
      </c>
      <c r="R21" s="693"/>
      <c r="S21" s="693"/>
      <c r="T21" s="693"/>
      <c r="U21" s="693"/>
      <c r="V21" s="693"/>
      <c r="W21" s="694"/>
      <c r="X21" s="3"/>
      <c r="Y21" s="3"/>
      <c r="Z21" s="3"/>
      <c r="AA21" s="3"/>
      <c r="AB21" s="3"/>
      <c r="AC21" s="3"/>
      <c r="AD21" s="3"/>
      <c r="AE21" s="3"/>
      <c r="AF21" s="3"/>
    </row>
    <row r="22" spans="1:32" ht="24" customHeight="1" thickBot="1">
      <c r="A22" s="9"/>
      <c r="B22" s="10" t="s">
        <v>100</v>
      </c>
      <c r="C22" s="600" t="s">
        <v>85</v>
      </c>
      <c r="D22" s="599" t="s">
        <v>77</v>
      </c>
      <c r="E22" s="599" t="s">
        <v>158</v>
      </c>
      <c r="F22" s="599" t="s">
        <v>78</v>
      </c>
      <c r="G22" s="599" t="s">
        <v>79</v>
      </c>
      <c r="H22" s="599" t="s">
        <v>159</v>
      </c>
      <c r="I22" s="601" t="s">
        <v>169</v>
      </c>
      <c r="J22" s="602" t="s">
        <v>160</v>
      </c>
      <c r="K22" s="603" t="s">
        <v>161</v>
      </c>
      <c r="L22" s="603" t="s">
        <v>156</v>
      </c>
      <c r="M22" s="603" t="s">
        <v>162</v>
      </c>
      <c r="N22" s="603" t="s">
        <v>163</v>
      </c>
      <c r="O22" s="603" t="s">
        <v>157</v>
      </c>
      <c r="P22" s="604" t="s">
        <v>168</v>
      </c>
      <c r="Q22" s="605" t="s">
        <v>160</v>
      </c>
      <c r="R22" s="606" t="s">
        <v>161</v>
      </c>
      <c r="S22" s="606" t="s">
        <v>156</v>
      </c>
      <c r="T22" s="606" t="s">
        <v>162</v>
      </c>
      <c r="U22" s="606" t="s">
        <v>163</v>
      </c>
      <c r="V22" s="606" t="s">
        <v>157</v>
      </c>
      <c r="W22" s="607" t="s">
        <v>168</v>
      </c>
      <c r="X22" s="3"/>
      <c r="Y22" s="3"/>
      <c r="Z22" s="3"/>
      <c r="AA22" s="3"/>
      <c r="AB22" s="3"/>
      <c r="AC22" s="3"/>
      <c r="AD22" s="3"/>
      <c r="AE22" s="3"/>
      <c r="AF22" s="3"/>
    </row>
    <row r="23" spans="1:32" ht="24" customHeight="1" thickTop="1">
      <c r="A23" s="127" t="s">
        <v>3</v>
      </c>
      <c r="B23" s="74"/>
      <c r="C23" s="128">
        <v>54.477</v>
      </c>
      <c r="D23" s="175">
        <v>56.128</v>
      </c>
      <c r="E23" s="175">
        <v>110.605</v>
      </c>
      <c r="F23" s="175">
        <v>57.935</v>
      </c>
      <c r="G23" s="175">
        <v>61.099000000000004</v>
      </c>
      <c r="H23" s="175">
        <v>119.034</v>
      </c>
      <c r="I23" s="176">
        <v>229.639</v>
      </c>
      <c r="J23" s="20">
        <v>46.94</v>
      </c>
      <c r="K23" s="177">
        <v>51.294000000000004</v>
      </c>
      <c r="L23" s="177">
        <v>98.23400000000001</v>
      </c>
      <c r="M23" s="177">
        <v>50.989</v>
      </c>
      <c r="N23" s="177">
        <v>53.29600000000001</v>
      </c>
      <c r="O23" s="177">
        <v>104.285</v>
      </c>
      <c r="P23" s="178">
        <v>202.519</v>
      </c>
      <c r="Q23" s="339">
        <v>1.1605666808691948</v>
      </c>
      <c r="R23" s="357">
        <v>1.094241041837252</v>
      </c>
      <c r="S23" s="357">
        <v>1.125933994340045</v>
      </c>
      <c r="T23" s="357">
        <v>1.1362254603934183</v>
      </c>
      <c r="U23" s="357">
        <v>1.1464087361152806</v>
      </c>
      <c r="V23" s="357">
        <v>1.1414297358201084</v>
      </c>
      <c r="W23" s="358">
        <v>1.1339133612154908</v>
      </c>
      <c r="X23" s="179"/>
      <c r="Y23" s="179"/>
      <c r="Z23" s="179"/>
      <c r="AA23" s="179"/>
      <c r="AB23" s="179"/>
      <c r="AC23" s="179"/>
      <c r="AD23" s="179"/>
      <c r="AE23" s="179"/>
      <c r="AF23" s="179"/>
    </row>
    <row r="24" spans="1:32" ht="24" customHeight="1">
      <c r="A24" s="133" t="s">
        <v>4</v>
      </c>
      <c r="B24" s="134"/>
      <c r="C24" s="135">
        <v>22.341</v>
      </c>
      <c r="D24" s="180">
        <v>21.201</v>
      </c>
      <c r="E24" s="180">
        <v>43.542</v>
      </c>
      <c r="F24" s="180">
        <v>23.358</v>
      </c>
      <c r="G24" s="180">
        <v>22.089</v>
      </c>
      <c r="H24" s="180">
        <v>45.447</v>
      </c>
      <c r="I24" s="181">
        <v>88.989</v>
      </c>
      <c r="J24" s="25">
        <v>19.718</v>
      </c>
      <c r="K24" s="61">
        <v>19.185</v>
      </c>
      <c r="L24" s="61">
        <v>38.903</v>
      </c>
      <c r="M24" s="61">
        <v>19.804</v>
      </c>
      <c r="N24" s="61">
        <v>20.657</v>
      </c>
      <c r="O24" s="61">
        <v>40.461</v>
      </c>
      <c r="P24" s="182">
        <v>79.364</v>
      </c>
      <c r="Q24" s="341">
        <v>1.1330256618318288</v>
      </c>
      <c r="R24" s="359">
        <v>1.1050820953870213</v>
      </c>
      <c r="S24" s="359">
        <v>1.1192453024188367</v>
      </c>
      <c r="T24" s="359">
        <v>1.1794586952130883</v>
      </c>
      <c r="U24" s="359">
        <v>1.0693227477368445</v>
      </c>
      <c r="V24" s="359">
        <v>1.123229776822125</v>
      </c>
      <c r="W24" s="360">
        <v>1.1212766493624313</v>
      </c>
      <c r="X24" s="179"/>
      <c r="Y24" s="179"/>
      <c r="Z24" s="179"/>
      <c r="AA24" s="179"/>
      <c r="AB24" s="179"/>
      <c r="AC24" s="179"/>
      <c r="AD24" s="179"/>
      <c r="AE24" s="179"/>
      <c r="AF24" s="179"/>
    </row>
    <row r="25" spans="1:32" ht="24" customHeight="1">
      <c r="A25" s="133" t="s">
        <v>5</v>
      </c>
      <c r="B25" s="134"/>
      <c r="C25" s="135">
        <v>14.593</v>
      </c>
      <c r="D25" s="180">
        <v>13.631</v>
      </c>
      <c r="E25" s="180">
        <v>28.224</v>
      </c>
      <c r="F25" s="180">
        <v>14.991999999999999</v>
      </c>
      <c r="G25" s="180">
        <v>15.608</v>
      </c>
      <c r="H25" s="180">
        <v>30.6</v>
      </c>
      <c r="I25" s="181">
        <v>58.824</v>
      </c>
      <c r="J25" s="25">
        <v>13.738</v>
      </c>
      <c r="K25" s="61">
        <v>14.637</v>
      </c>
      <c r="L25" s="61">
        <v>28.375</v>
      </c>
      <c r="M25" s="61">
        <v>15.274000000000001</v>
      </c>
      <c r="N25" s="61">
        <v>15.831</v>
      </c>
      <c r="O25" s="61">
        <v>31.105</v>
      </c>
      <c r="P25" s="182">
        <v>59.48</v>
      </c>
      <c r="Q25" s="341">
        <v>1.0622361333527441</v>
      </c>
      <c r="R25" s="359">
        <v>0.9312700690032111</v>
      </c>
      <c r="S25" s="359">
        <v>0.9946784140969163</v>
      </c>
      <c r="T25" s="359">
        <v>0.9815372528479769</v>
      </c>
      <c r="U25" s="359">
        <v>0.985913713599899</v>
      </c>
      <c r="V25" s="359">
        <v>0.9837646680597975</v>
      </c>
      <c r="W25" s="360">
        <v>0.9889710827168795</v>
      </c>
      <c r="X25" s="179"/>
      <c r="Y25" s="179"/>
      <c r="Z25" s="179"/>
      <c r="AA25" s="179"/>
      <c r="AB25" s="179"/>
      <c r="AC25" s="179"/>
      <c r="AD25" s="179"/>
      <c r="AE25" s="179"/>
      <c r="AF25" s="179"/>
    </row>
    <row r="26" spans="1:32" ht="24" customHeight="1">
      <c r="A26" s="133" t="s">
        <v>6</v>
      </c>
      <c r="B26" s="134"/>
      <c r="C26" s="135">
        <v>25.648000000000003</v>
      </c>
      <c r="D26" s="180">
        <v>28.008999999999997</v>
      </c>
      <c r="E26" s="180">
        <v>53.657</v>
      </c>
      <c r="F26" s="180">
        <v>30.8</v>
      </c>
      <c r="G26" s="180">
        <v>51.539</v>
      </c>
      <c r="H26" s="180">
        <v>82.339</v>
      </c>
      <c r="I26" s="181">
        <v>135.99599999999998</v>
      </c>
      <c r="J26" s="25">
        <v>17.859</v>
      </c>
      <c r="K26" s="61">
        <v>23.944</v>
      </c>
      <c r="L26" s="61">
        <v>41.803</v>
      </c>
      <c r="M26" s="61">
        <v>25.608999999999998</v>
      </c>
      <c r="N26" s="61">
        <v>49.239</v>
      </c>
      <c r="O26" s="61">
        <v>74.848</v>
      </c>
      <c r="P26" s="182">
        <v>116.651</v>
      </c>
      <c r="Q26" s="341">
        <v>1.4361386415812756</v>
      </c>
      <c r="R26" s="359">
        <v>1.1697711326428333</v>
      </c>
      <c r="S26" s="359">
        <v>1.283568164964237</v>
      </c>
      <c r="T26" s="359">
        <v>1.2027021750165958</v>
      </c>
      <c r="U26" s="359">
        <v>1.0467109405146329</v>
      </c>
      <c r="V26" s="359">
        <v>1.1000828345446771</v>
      </c>
      <c r="W26" s="360">
        <v>1.1658365551945546</v>
      </c>
      <c r="X26" s="179"/>
      <c r="Y26" s="179"/>
      <c r="Z26" s="179"/>
      <c r="AA26" s="179"/>
      <c r="AB26" s="179"/>
      <c r="AC26" s="179"/>
      <c r="AD26" s="179"/>
      <c r="AE26" s="179"/>
      <c r="AF26" s="179"/>
    </row>
    <row r="27" spans="1:32" ht="24" customHeight="1">
      <c r="A27" s="133" t="s">
        <v>7</v>
      </c>
      <c r="B27" s="134"/>
      <c r="C27" s="135">
        <v>11.693000000000001</v>
      </c>
      <c r="D27" s="180">
        <v>11.119</v>
      </c>
      <c r="E27" s="180">
        <v>22.812</v>
      </c>
      <c r="F27" s="180">
        <v>13.316999999999998</v>
      </c>
      <c r="G27" s="180">
        <v>10.833</v>
      </c>
      <c r="H27" s="180">
        <v>24.15</v>
      </c>
      <c r="I27" s="181">
        <v>46.962</v>
      </c>
      <c r="J27" s="25">
        <v>10.108</v>
      </c>
      <c r="K27" s="61">
        <v>10.259</v>
      </c>
      <c r="L27" s="61">
        <v>20.367</v>
      </c>
      <c r="M27" s="61">
        <v>11.574</v>
      </c>
      <c r="N27" s="61">
        <v>10.39</v>
      </c>
      <c r="O27" s="61">
        <v>21.964</v>
      </c>
      <c r="P27" s="182">
        <v>42.331</v>
      </c>
      <c r="Q27" s="341">
        <v>1.1568064899089832</v>
      </c>
      <c r="R27" s="359">
        <v>1.083828833219612</v>
      </c>
      <c r="S27" s="359">
        <v>1.1200471350714392</v>
      </c>
      <c r="T27" s="359">
        <v>1.1505961638154483</v>
      </c>
      <c r="U27" s="359">
        <v>1.0426371511068335</v>
      </c>
      <c r="V27" s="359">
        <v>1.0995264979056638</v>
      </c>
      <c r="W27" s="360">
        <v>1.1093997306938177</v>
      </c>
      <c r="X27" s="179"/>
      <c r="Y27" s="179"/>
      <c r="Z27" s="179"/>
      <c r="AA27" s="179"/>
      <c r="AB27" s="179"/>
      <c r="AC27" s="179"/>
      <c r="AD27" s="179"/>
      <c r="AE27" s="179"/>
      <c r="AF27" s="179"/>
    </row>
    <row r="28" spans="1:32" ht="24" customHeight="1" thickBot="1">
      <c r="A28" s="81" t="s">
        <v>205</v>
      </c>
      <c r="B28" s="82"/>
      <c r="C28" s="137">
        <v>5.63</v>
      </c>
      <c r="D28" s="183">
        <v>5.7219999999999995</v>
      </c>
      <c r="E28" s="183">
        <v>11.352</v>
      </c>
      <c r="F28" s="183">
        <v>6.243</v>
      </c>
      <c r="G28" s="183">
        <v>6.884</v>
      </c>
      <c r="H28" s="183">
        <v>13.127</v>
      </c>
      <c r="I28" s="184">
        <v>24.479</v>
      </c>
      <c r="J28" s="106">
        <v>8.546</v>
      </c>
      <c r="K28" s="185">
        <v>10.663</v>
      </c>
      <c r="L28" s="185">
        <v>19.209</v>
      </c>
      <c r="M28" s="185">
        <v>7.975</v>
      </c>
      <c r="N28" s="185">
        <v>7.544</v>
      </c>
      <c r="O28" s="185">
        <v>15.518999999999998</v>
      </c>
      <c r="P28" s="186">
        <v>34.727999999999994</v>
      </c>
      <c r="Q28" s="361">
        <v>0.6587877369529604</v>
      </c>
      <c r="R28" s="362">
        <v>0.5366219638000562</v>
      </c>
      <c r="S28" s="362">
        <v>0.5909729814149618</v>
      </c>
      <c r="T28" s="362">
        <v>0.7828213166144201</v>
      </c>
      <c r="U28" s="362">
        <v>0.9125132555673384</v>
      </c>
      <c r="V28" s="362">
        <v>0.8458663573683872</v>
      </c>
      <c r="W28" s="363">
        <v>0.7048779083160563</v>
      </c>
      <c r="X28" s="179"/>
      <c r="Y28" s="179"/>
      <c r="Z28" s="179"/>
      <c r="AA28" s="179"/>
      <c r="AB28" s="179"/>
      <c r="AC28" s="179"/>
      <c r="AD28" s="179"/>
      <c r="AE28" s="179"/>
      <c r="AF28" s="179"/>
    </row>
    <row r="29" spans="1:32" ht="24" customHeight="1" thickBot="1" thickTop="1">
      <c r="A29" s="138" t="s">
        <v>92</v>
      </c>
      <c r="B29" s="139"/>
      <c r="C29" s="140">
        <v>134.382</v>
      </c>
      <c r="D29" s="187">
        <v>135.81</v>
      </c>
      <c r="E29" s="187">
        <v>270.19199999999995</v>
      </c>
      <c r="F29" s="187">
        <v>146.645</v>
      </c>
      <c r="G29" s="187">
        <v>168.05200000000002</v>
      </c>
      <c r="H29" s="187">
        <v>314.69699999999995</v>
      </c>
      <c r="I29" s="188">
        <v>584.8890000000001</v>
      </c>
      <c r="J29" s="114">
        <v>116.90899999999999</v>
      </c>
      <c r="K29" s="189">
        <v>129.982</v>
      </c>
      <c r="L29" s="189">
        <v>246.891</v>
      </c>
      <c r="M29" s="189">
        <v>131.225</v>
      </c>
      <c r="N29" s="189">
        <v>156.95700000000002</v>
      </c>
      <c r="O29" s="189">
        <v>288.18199999999996</v>
      </c>
      <c r="P29" s="190">
        <v>535.0730000000001</v>
      </c>
      <c r="Q29" s="364">
        <v>1.149458125550642</v>
      </c>
      <c r="R29" s="365">
        <v>1.044836977427644</v>
      </c>
      <c r="S29" s="365">
        <v>1.0943776808389125</v>
      </c>
      <c r="T29" s="365">
        <v>1.1175080967803392</v>
      </c>
      <c r="U29" s="365">
        <v>1.070688150257714</v>
      </c>
      <c r="V29" s="365">
        <v>1.092007828386228</v>
      </c>
      <c r="W29" s="366">
        <v>1.0931013151476527</v>
      </c>
      <c r="X29" s="179"/>
      <c r="Y29" s="179"/>
      <c r="Z29" s="179"/>
      <c r="AA29" s="179"/>
      <c r="AB29" s="179"/>
      <c r="AC29" s="179"/>
      <c r="AD29" s="179"/>
      <c r="AE29" s="179"/>
      <c r="AF29" s="179"/>
    </row>
    <row r="30" spans="1:32" ht="14.25">
      <c r="A30" s="3"/>
      <c r="B30" s="3"/>
      <c r="C30" s="3"/>
      <c r="D30" s="3"/>
      <c r="E30" s="3"/>
      <c r="F30" s="3"/>
      <c r="G30" s="3"/>
      <c r="H30" s="3"/>
      <c r="I30" s="3"/>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row>
    <row r="33" spans="3:10" ht="13.5">
      <c r="C33">
        <v>10</v>
      </c>
      <c r="J33">
        <v>10</v>
      </c>
    </row>
  </sheetData>
  <mergeCells count="15">
    <mergeCell ref="Q21:W21"/>
    <mergeCell ref="Q5:W5"/>
    <mergeCell ref="C6:I6"/>
    <mergeCell ref="J6:P6"/>
    <mergeCell ref="Q6:W6"/>
    <mergeCell ref="C5:I5"/>
    <mergeCell ref="J5:P5"/>
    <mergeCell ref="Q7:W7"/>
    <mergeCell ref="C19:I19"/>
    <mergeCell ref="J19:P19"/>
    <mergeCell ref="A16:B16"/>
    <mergeCell ref="C20:I20"/>
    <mergeCell ref="J20:P20"/>
    <mergeCell ref="Q20:W20"/>
    <mergeCell ref="Q19:W19"/>
  </mergeCells>
  <printOptions/>
  <pageMargins left="0.75" right="0.75" top="0.38" bottom="0.4" header="0.28" footer="0.28"/>
  <pageSetup fitToHeight="1" fitToWidth="1" horizontalDpi="600" verticalDpi="600" orientation="landscape" paperSize="9" scale="63"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O36"/>
  <sheetViews>
    <sheetView zoomScale="75" zoomScaleNormal="75" workbookViewId="0" topLeftCell="A8">
      <selection activeCell="E16" sqref="E16:F16"/>
    </sheetView>
  </sheetViews>
  <sheetFormatPr defaultColWidth="9.00390625" defaultRowHeight="13.5"/>
  <cols>
    <col min="1" max="13" width="10.00390625" style="0" customWidth="1"/>
  </cols>
  <sheetData>
    <row r="2" spans="1:13" ht="38.25" customHeight="1" thickBot="1">
      <c r="A2" s="3"/>
      <c r="B2" s="3"/>
      <c r="C2" s="3"/>
      <c r="D2" s="3"/>
      <c r="E2" s="3"/>
      <c r="F2" s="3"/>
      <c r="G2" s="3"/>
      <c r="H2" s="3"/>
      <c r="I2" s="3"/>
      <c r="J2" s="3"/>
      <c r="K2" s="3"/>
      <c r="L2" s="3"/>
      <c r="M2" s="4" t="s">
        <v>101</v>
      </c>
    </row>
    <row r="3" spans="1:13" ht="21" customHeight="1">
      <c r="A3" s="6" t="s">
        <v>103</v>
      </c>
      <c r="B3" s="7"/>
      <c r="C3" s="687" t="s">
        <v>170</v>
      </c>
      <c r="D3" s="688"/>
      <c r="E3" s="673" t="s">
        <v>172</v>
      </c>
      <c r="F3" s="674"/>
      <c r="G3" s="8" t="s">
        <v>86</v>
      </c>
      <c r="H3" s="673" t="s">
        <v>170</v>
      </c>
      <c r="I3" s="669"/>
      <c r="J3" s="8" t="s">
        <v>67</v>
      </c>
      <c r="K3" s="673" t="s">
        <v>170</v>
      </c>
      <c r="L3" s="669"/>
      <c r="M3" s="8" t="s">
        <v>67</v>
      </c>
    </row>
    <row r="4" spans="1:13" ht="21" customHeight="1">
      <c r="A4" s="9"/>
      <c r="B4" s="10"/>
      <c r="C4" s="677" t="s">
        <v>80</v>
      </c>
      <c r="D4" s="678"/>
      <c r="E4" s="679" t="s">
        <v>83</v>
      </c>
      <c r="F4" s="680"/>
      <c r="G4" s="11" t="s">
        <v>88</v>
      </c>
      <c r="H4" s="679" t="s">
        <v>71</v>
      </c>
      <c r="I4" s="681"/>
      <c r="J4" s="11" t="s">
        <v>70</v>
      </c>
      <c r="K4" s="679" t="s">
        <v>73</v>
      </c>
      <c r="L4" s="681"/>
      <c r="M4" s="11" t="s">
        <v>72</v>
      </c>
    </row>
    <row r="5" spans="1:13" ht="21" customHeight="1" thickBot="1">
      <c r="A5" s="9"/>
      <c r="B5" s="10" t="s">
        <v>99</v>
      </c>
      <c r="C5" s="677" t="s">
        <v>82</v>
      </c>
      <c r="D5" s="683"/>
      <c r="E5" s="679" t="s">
        <v>66</v>
      </c>
      <c r="F5" s="684"/>
      <c r="G5" s="11" t="s">
        <v>24</v>
      </c>
      <c r="H5" s="682" t="s">
        <v>69</v>
      </c>
      <c r="I5" s="681"/>
      <c r="J5" s="11" t="s">
        <v>1</v>
      </c>
      <c r="K5" s="682" t="s">
        <v>74</v>
      </c>
      <c r="L5" s="681"/>
      <c r="M5" s="11" t="s">
        <v>1</v>
      </c>
    </row>
    <row r="6" spans="1:15" ht="21" customHeight="1" thickTop="1">
      <c r="A6" s="127" t="s">
        <v>3</v>
      </c>
      <c r="B6" s="74"/>
      <c r="C6" s="506">
        <v>34.181</v>
      </c>
      <c r="D6" s="551">
        <v>0.6649611890356594</v>
      </c>
      <c r="E6" s="77">
        <v>24.08</v>
      </c>
      <c r="F6" s="552">
        <v>0.7452800990405447</v>
      </c>
      <c r="G6" s="79">
        <v>1.4194767441860463</v>
      </c>
      <c r="H6" s="192">
        <v>29</v>
      </c>
      <c r="I6" s="552">
        <v>0.6744186046511628</v>
      </c>
      <c r="J6" s="132">
        <v>1.178655172413793</v>
      </c>
      <c r="K6" s="77">
        <v>34.5</v>
      </c>
      <c r="L6" s="552">
        <v>0.6634615384615384</v>
      </c>
      <c r="M6" s="132">
        <v>0.9907536231884058</v>
      </c>
      <c r="N6" s="316"/>
      <c r="O6">
        <v>10</v>
      </c>
    </row>
    <row r="7" spans="1:14" ht="21" customHeight="1">
      <c r="A7" s="133" t="s">
        <v>4</v>
      </c>
      <c r="B7" s="134"/>
      <c r="C7" s="23">
        <v>14.595</v>
      </c>
      <c r="D7" s="28">
        <v>0.2839328443865144</v>
      </c>
      <c r="E7" s="136">
        <v>10.31</v>
      </c>
      <c r="F7" s="191">
        <v>0.3190962550294026</v>
      </c>
      <c r="G7" s="409">
        <v>1.415615906886518</v>
      </c>
      <c r="H7" s="24">
        <v>13</v>
      </c>
      <c r="I7" s="191">
        <v>0.3023255813953488</v>
      </c>
      <c r="J7" s="80">
        <v>1.1226923076923077</v>
      </c>
      <c r="K7" s="136">
        <v>14.7</v>
      </c>
      <c r="L7" s="191">
        <v>0.2826923076923077</v>
      </c>
      <c r="M7" s="80">
        <v>0.9928571428571428</v>
      </c>
      <c r="N7" s="316"/>
    </row>
    <row r="8" spans="1:14" ht="21" customHeight="1">
      <c r="A8" s="133" t="s">
        <v>5</v>
      </c>
      <c r="B8" s="134"/>
      <c r="C8" s="23">
        <v>1.001</v>
      </c>
      <c r="D8" s="28">
        <v>0.01947357158142521</v>
      </c>
      <c r="E8" s="136">
        <v>4.25</v>
      </c>
      <c r="F8" s="191">
        <v>0.13153822346022903</v>
      </c>
      <c r="G8" s="409">
        <v>0.23552941176470585</v>
      </c>
      <c r="H8" s="24">
        <v>5.5</v>
      </c>
      <c r="I8" s="191">
        <v>0.12790697674418605</v>
      </c>
      <c r="J8" s="80">
        <v>0.182</v>
      </c>
      <c r="K8" s="136">
        <v>1.2</v>
      </c>
      <c r="L8" s="191">
        <v>0.023076923076923078</v>
      </c>
      <c r="M8" s="80">
        <v>0.8341666666666666</v>
      </c>
      <c r="N8" s="316"/>
    </row>
    <row r="9" spans="1:14" ht="21" customHeight="1">
      <c r="A9" s="133" t="s">
        <v>6</v>
      </c>
      <c r="B9" s="134"/>
      <c r="C9" s="23">
        <v>10.369</v>
      </c>
      <c r="D9" s="28">
        <v>0.20171974398381418</v>
      </c>
      <c r="E9" s="136">
        <v>1.15</v>
      </c>
      <c r="F9" s="191">
        <v>0.035592695759826674</v>
      </c>
      <c r="G9" s="283">
        <v>9.016521739130436</v>
      </c>
      <c r="H9" s="24">
        <v>6.5</v>
      </c>
      <c r="I9" s="191">
        <v>0.1511627906976744</v>
      </c>
      <c r="J9" s="80">
        <v>1.5952307692307692</v>
      </c>
      <c r="K9" s="136">
        <v>10</v>
      </c>
      <c r="L9" s="191">
        <v>0.19230769230769232</v>
      </c>
      <c r="M9" s="80">
        <v>1.0369</v>
      </c>
      <c r="N9" s="316"/>
    </row>
    <row r="10" spans="1:14" ht="21" customHeight="1">
      <c r="A10" s="133" t="s">
        <v>7</v>
      </c>
      <c r="B10" s="134"/>
      <c r="C10" s="23">
        <v>7.179</v>
      </c>
      <c r="D10" s="28">
        <v>0.1396611092737778</v>
      </c>
      <c r="E10" s="136">
        <v>3.84</v>
      </c>
      <c r="F10" s="191">
        <v>0.11884865366759516</v>
      </c>
      <c r="G10" s="80">
        <v>1.86953125</v>
      </c>
      <c r="H10" s="24">
        <v>4</v>
      </c>
      <c r="I10" s="191">
        <v>0.09302325581395349</v>
      </c>
      <c r="J10" s="80">
        <v>1.79475</v>
      </c>
      <c r="K10" s="136">
        <v>8</v>
      </c>
      <c r="L10" s="191">
        <v>0.15384615384615385</v>
      </c>
      <c r="M10" s="80">
        <v>0.897375</v>
      </c>
      <c r="N10" s="316"/>
    </row>
    <row r="11" spans="1:14" ht="21" customHeight="1">
      <c r="A11" s="194" t="s">
        <v>205</v>
      </c>
      <c r="B11" s="195"/>
      <c r="C11" s="23">
        <v>3.803</v>
      </c>
      <c r="D11" s="28">
        <v>0.07398400871544462</v>
      </c>
      <c r="E11" s="136">
        <v>4.47</v>
      </c>
      <c r="F11" s="191">
        <v>0.13834726090993502</v>
      </c>
      <c r="G11" s="80">
        <v>0.8507829977628634</v>
      </c>
      <c r="H11" s="24">
        <v>4.5</v>
      </c>
      <c r="I11" s="191">
        <v>0.10465116279069768</v>
      </c>
      <c r="J11" s="80">
        <v>0.8451111111111111</v>
      </c>
      <c r="K11" s="136">
        <v>3.7</v>
      </c>
      <c r="L11" s="191">
        <v>0.07115384615384615</v>
      </c>
      <c r="M11" s="80">
        <v>1.0278378378378379</v>
      </c>
      <c r="N11" s="316"/>
    </row>
    <row r="12" spans="1:14" ht="21" customHeight="1" thickBot="1">
      <c r="A12" s="590" t="s">
        <v>191</v>
      </c>
      <c r="B12" s="196"/>
      <c r="C12" s="104">
        <v>-19.725</v>
      </c>
      <c r="D12" s="105">
        <v>-0.38373246697663566</v>
      </c>
      <c r="E12" s="85">
        <v>-15.79</v>
      </c>
      <c r="F12" s="408">
        <v>-0.48870318786753325</v>
      </c>
      <c r="G12" s="94">
        <v>1.2492083597213426</v>
      </c>
      <c r="H12" s="89">
        <v>-19.5</v>
      </c>
      <c r="I12" s="197">
        <v>-0.45348837209302323</v>
      </c>
      <c r="J12" s="90">
        <v>1.0115384615384615</v>
      </c>
      <c r="K12" s="85">
        <v>-20.1</v>
      </c>
      <c r="L12" s="197">
        <v>-0.38653846153846155</v>
      </c>
      <c r="M12" s="90">
        <v>0.9813432835820896</v>
      </c>
      <c r="N12" s="316"/>
    </row>
    <row r="13" spans="1:14" ht="21" customHeight="1" thickBot="1" thickTop="1">
      <c r="A13" s="138" t="s">
        <v>92</v>
      </c>
      <c r="B13" s="198"/>
      <c r="C13" s="112">
        <v>51.403</v>
      </c>
      <c r="D13" s="113">
        <v>1</v>
      </c>
      <c r="E13" s="142">
        <v>32.31</v>
      </c>
      <c r="F13" s="199">
        <v>1</v>
      </c>
      <c r="G13" s="410">
        <v>1.5909316001238005</v>
      </c>
      <c r="H13" s="143">
        <v>43</v>
      </c>
      <c r="I13" s="199">
        <v>1</v>
      </c>
      <c r="J13" s="118">
        <v>1.1954186046511628</v>
      </c>
      <c r="K13" s="142">
        <v>52</v>
      </c>
      <c r="L13" s="199">
        <v>1</v>
      </c>
      <c r="M13" s="118">
        <v>0.9885192307692308</v>
      </c>
      <c r="N13" s="316"/>
    </row>
    <row r="14" ht="21" customHeight="1"/>
    <row r="15" spans="1:13" ht="21" customHeight="1" thickBot="1">
      <c r="A15" s="3"/>
      <c r="B15" s="3"/>
      <c r="C15" s="3"/>
      <c r="D15" s="3"/>
      <c r="E15" s="3"/>
      <c r="F15" s="3"/>
      <c r="G15" s="3"/>
      <c r="H15" s="3"/>
      <c r="I15" s="3"/>
      <c r="J15" s="3"/>
      <c r="K15" s="3"/>
      <c r="L15" s="3"/>
      <c r="M15" s="3"/>
    </row>
    <row r="16" spans="1:13" ht="21" customHeight="1">
      <c r="A16" s="553" t="s">
        <v>175</v>
      </c>
      <c r="B16" s="7"/>
      <c r="C16" s="687" t="s">
        <v>170</v>
      </c>
      <c r="D16" s="688"/>
      <c r="E16" s="673" t="s">
        <v>172</v>
      </c>
      <c r="F16" s="674"/>
      <c r="G16" s="8" t="s">
        <v>86</v>
      </c>
      <c r="H16" s="673" t="s">
        <v>170</v>
      </c>
      <c r="I16" s="669"/>
      <c r="J16" s="8" t="s">
        <v>67</v>
      </c>
      <c r="K16" s="673" t="s">
        <v>170</v>
      </c>
      <c r="L16" s="669"/>
      <c r="M16" s="8" t="s">
        <v>67</v>
      </c>
    </row>
    <row r="17" spans="1:13" ht="21" customHeight="1">
      <c r="A17" s="9"/>
      <c r="B17" s="10"/>
      <c r="C17" s="677" t="s">
        <v>80</v>
      </c>
      <c r="D17" s="678"/>
      <c r="E17" s="679" t="s">
        <v>83</v>
      </c>
      <c r="F17" s="680"/>
      <c r="G17" s="11" t="s">
        <v>88</v>
      </c>
      <c r="H17" s="679" t="s">
        <v>71</v>
      </c>
      <c r="I17" s="681"/>
      <c r="J17" s="11" t="s">
        <v>70</v>
      </c>
      <c r="K17" s="679" t="s">
        <v>73</v>
      </c>
      <c r="L17" s="681"/>
      <c r="M17" s="11" t="s">
        <v>72</v>
      </c>
    </row>
    <row r="18" spans="1:13" ht="21" customHeight="1" thickBot="1">
      <c r="A18" s="9"/>
      <c r="B18" s="10" t="s">
        <v>99</v>
      </c>
      <c r="C18" s="677" t="s">
        <v>82</v>
      </c>
      <c r="D18" s="683"/>
      <c r="E18" s="679" t="s">
        <v>66</v>
      </c>
      <c r="F18" s="684"/>
      <c r="G18" s="11" t="s">
        <v>24</v>
      </c>
      <c r="H18" s="682" t="s">
        <v>69</v>
      </c>
      <c r="I18" s="681"/>
      <c r="J18" s="11" t="s">
        <v>1</v>
      </c>
      <c r="K18" s="682" t="s">
        <v>74</v>
      </c>
      <c r="L18" s="681"/>
      <c r="M18" s="11" t="s">
        <v>1</v>
      </c>
    </row>
    <row r="19" spans="1:15" ht="21" customHeight="1" thickTop="1">
      <c r="A19" s="127" t="s">
        <v>3</v>
      </c>
      <c r="B19" s="74"/>
      <c r="C19" s="506">
        <v>14.5</v>
      </c>
      <c r="D19" s="551">
        <v>0.3118279569892473</v>
      </c>
      <c r="E19" s="77">
        <v>13.4</v>
      </c>
      <c r="F19" s="552">
        <v>0.3325062034739454</v>
      </c>
      <c r="G19" s="79">
        <v>1.0820895522388059</v>
      </c>
      <c r="H19" s="192">
        <v>15.1</v>
      </c>
      <c r="I19" s="552">
        <v>0.3431818181818182</v>
      </c>
      <c r="J19" s="132">
        <v>0.96</v>
      </c>
      <c r="K19" s="77">
        <v>14.3</v>
      </c>
      <c r="L19" s="552">
        <v>0.3108695652173913</v>
      </c>
      <c r="M19" s="132">
        <v>1.014</v>
      </c>
      <c r="N19" s="316"/>
      <c r="O19">
        <v>10</v>
      </c>
    </row>
    <row r="20" spans="1:14" ht="21" customHeight="1">
      <c r="A20" s="133" t="s">
        <v>4</v>
      </c>
      <c r="B20" s="134"/>
      <c r="C20" s="23">
        <v>6.7</v>
      </c>
      <c r="D20" s="28">
        <v>0.14408602150537636</v>
      </c>
      <c r="E20" s="136">
        <v>6</v>
      </c>
      <c r="F20" s="191">
        <v>0.149</v>
      </c>
      <c r="G20" s="94">
        <v>1.1166666666666667</v>
      </c>
      <c r="H20" s="24">
        <v>6.3</v>
      </c>
      <c r="I20" s="191">
        <v>0.1431818181818182</v>
      </c>
      <c r="J20" s="80">
        <v>1.063</v>
      </c>
      <c r="K20" s="136">
        <v>6.9</v>
      </c>
      <c r="L20" s="191">
        <v>0.15</v>
      </c>
      <c r="M20" s="80">
        <v>0.971</v>
      </c>
      <c r="N20" s="316"/>
    </row>
    <row r="21" spans="1:14" ht="21" customHeight="1">
      <c r="A21" s="133" t="s">
        <v>5</v>
      </c>
      <c r="B21" s="134"/>
      <c r="C21" s="23">
        <v>5.2</v>
      </c>
      <c r="D21" s="28">
        <v>0.11182795698924732</v>
      </c>
      <c r="E21" s="136">
        <v>4</v>
      </c>
      <c r="F21" s="317">
        <v>0.1</v>
      </c>
      <c r="G21" s="94">
        <v>1.3</v>
      </c>
      <c r="H21" s="24">
        <v>4.6</v>
      </c>
      <c r="I21" s="191">
        <v>0.10454545454545454</v>
      </c>
      <c r="J21" s="80">
        <v>1.13</v>
      </c>
      <c r="K21" s="136">
        <v>5.3</v>
      </c>
      <c r="L21" s="191">
        <v>0.11521739130434783</v>
      </c>
      <c r="M21" s="80">
        <v>0.981</v>
      </c>
      <c r="N21" s="316"/>
    </row>
    <row r="22" spans="1:14" ht="21" customHeight="1">
      <c r="A22" s="133" t="s">
        <v>6</v>
      </c>
      <c r="B22" s="134"/>
      <c r="C22" s="23">
        <v>7.6</v>
      </c>
      <c r="D22" s="28">
        <v>0.16344086021505375</v>
      </c>
      <c r="E22" s="136">
        <v>5.4</v>
      </c>
      <c r="F22" s="191">
        <v>0.13399503722084366</v>
      </c>
      <c r="G22" s="94">
        <v>1.4074074074074072</v>
      </c>
      <c r="H22" s="24">
        <v>6.1</v>
      </c>
      <c r="I22" s="191">
        <v>0.13863636363636364</v>
      </c>
      <c r="J22" s="80">
        <v>1.246</v>
      </c>
      <c r="K22" s="136">
        <v>7.4</v>
      </c>
      <c r="L22" s="191">
        <v>0.1608695652173913</v>
      </c>
      <c r="M22" s="80">
        <v>1.027</v>
      </c>
      <c r="N22" s="316"/>
    </row>
    <row r="23" spans="1:14" ht="21" customHeight="1">
      <c r="A23" s="133" t="s">
        <v>7</v>
      </c>
      <c r="B23" s="134"/>
      <c r="C23" s="23">
        <v>2.7</v>
      </c>
      <c r="D23" s="28">
        <v>0.05806451612903226</v>
      </c>
      <c r="E23" s="136">
        <v>2.5</v>
      </c>
      <c r="F23" s="191">
        <v>0.062034739454094295</v>
      </c>
      <c r="G23" s="94">
        <v>1.08</v>
      </c>
      <c r="H23" s="24">
        <v>2.6</v>
      </c>
      <c r="I23" s="191">
        <v>0.05909090909090909</v>
      </c>
      <c r="J23" s="80">
        <v>1.038</v>
      </c>
      <c r="K23" s="136">
        <v>2.6</v>
      </c>
      <c r="L23" s="191">
        <v>0.05652173913043478</v>
      </c>
      <c r="M23" s="80">
        <v>1.038</v>
      </c>
      <c r="N23" s="316"/>
    </row>
    <row r="24" spans="1:14" ht="21" customHeight="1" thickBot="1">
      <c r="A24" s="81" t="s">
        <v>206</v>
      </c>
      <c r="B24" s="82"/>
      <c r="C24" s="104">
        <v>9.8</v>
      </c>
      <c r="D24" s="105">
        <v>0.210752688172043</v>
      </c>
      <c r="E24" s="85">
        <v>8.9</v>
      </c>
      <c r="F24" s="197">
        <v>0.22084367245657568</v>
      </c>
      <c r="G24" s="87">
        <v>1.101123595505618</v>
      </c>
      <c r="H24" s="89">
        <v>9.3</v>
      </c>
      <c r="I24" s="197">
        <v>0.21136363636363636</v>
      </c>
      <c r="J24" s="90">
        <v>1.054</v>
      </c>
      <c r="K24" s="85">
        <v>9.5</v>
      </c>
      <c r="L24" s="197">
        <v>0.20652173913043478</v>
      </c>
      <c r="M24" s="90">
        <v>1.032</v>
      </c>
      <c r="N24" s="316"/>
    </row>
    <row r="25" spans="1:14" ht="21" customHeight="1" thickBot="1" thickTop="1">
      <c r="A25" s="138" t="s">
        <v>92</v>
      </c>
      <c r="B25" s="139"/>
      <c r="C25" s="112">
        <v>46.5</v>
      </c>
      <c r="D25" s="113">
        <v>1</v>
      </c>
      <c r="E25" s="142">
        <v>40.2</v>
      </c>
      <c r="F25" s="199">
        <v>1</v>
      </c>
      <c r="G25" s="116">
        <v>1.155716417910448</v>
      </c>
      <c r="H25" s="143">
        <v>44</v>
      </c>
      <c r="I25" s="199">
        <v>1</v>
      </c>
      <c r="J25" s="118">
        <v>1.0566818181818183</v>
      </c>
      <c r="K25" s="142">
        <v>46</v>
      </c>
      <c r="L25" s="199">
        <v>1</v>
      </c>
      <c r="M25" s="118">
        <v>1.0107391304347826</v>
      </c>
      <c r="N25" s="316"/>
    </row>
    <row r="27" spans="4:14" ht="15.75">
      <c r="D27" s="252"/>
      <c r="E27" s="306"/>
      <c r="F27" s="252"/>
      <c r="G27" s="254"/>
      <c r="I27" s="252"/>
      <c r="J27" s="316"/>
      <c r="L27" s="252"/>
      <c r="M27" s="316"/>
      <c r="N27" s="316"/>
    </row>
    <row r="28" spans="4:14" ht="15.75">
      <c r="D28" s="252"/>
      <c r="E28" s="306"/>
      <c r="F28" s="252"/>
      <c r="G28" s="254"/>
      <c r="I28" s="252"/>
      <c r="J28" s="316"/>
      <c r="L28" s="252"/>
      <c r="M28" s="316"/>
      <c r="N28" s="316"/>
    </row>
    <row r="29" spans="4:14" ht="15.75">
      <c r="D29" s="252"/>
      <c r="F29" s="252"/>
      <c r="G29" s="254"/>
      <c r="I29" s="252"/>
      <c r="J29" s="316"/>
      <c r="L29" s="252"/>
      <c r="M29" s="318"/>
      <c r="N29" s="316"/>
    </row>
    <row r="30" spans="4:14" ht="15.75">
      <c r="D30" s="252"/>
      <c r="F30" s="252"/>
      <c r="G30" s="254"/>
      <c r="I30" s="252"/>
      <c r="J30" s="316"/>
      <c r="L30" s="252"/>
      <c r="M30" s="316"/>
      <c r="N30" s="316"/>
    </row>
    <row r="31" spans="4:14" ht="15.75">
      <c r="D31" s="252"/>
      <c r="F31" s="252"/>
      <c r="G31" s="254"/>
      <c r="I31" s="252"/>
      <c r="J31" s="316"/>
      <c r="L31" s="252"/>
      <c r="M31" s="316"/>
      <c r="N31" s="316"/>
    </row>
    <row r="32" spans="4:14" ht="15.75">
      <c r="D32" s="252"/>
      <c r="F32" s="252"/>
      <c r="G32" s="254"/>
      <c r="I32" s="252"/>
      <c r="J32" s="316"/>
      <c r="L32" s="252"/>
      <c r="M32" s="316"/>
      <c r="N32" s="316"/>
    </row>
    <row r="33" spans="4:14" ht="15.75">
      <c r="D33" s="252"/>
      <c r="F33" s="252"/>
      <c r="G33" s="254"/>
      <c r="I33" s="252"/>
      <c r="J33" s="316"/>
      <c r="L33" s="252"/>
      <c r="M33" s="316"/>
      <c r="N33" s="316"/>
    </row>
    <row r="34" spans="4:13" ht="15.75">
      <c r="D34" s="252"/>
      <c r="F34" s="252"/>
      <c r="G34" s="254"/>
      <c r="I34" s="252"/>
      <c r="J34" s="316"/>
      <c r="L34" s="252"/>
      <c r="M34" s="316"/>
    </row>
    <row r="35" ht="13.5">
      <c r="J35" s="316"/>
    </row>
    <row r="36" ht="13.5">
      <c r="J36" s="316"/>
    </row>
  </sheetData>
  <mergeCells count="24">
    <mergeCell ref="C17:D17"/>
    <mergeCell ref="E17:F17"/>
    <mergeCell ref="C18:D18"/>
    <mergeCell ref="E18:F18"/>
    <mergeCell ref="H17:I17"/>
    <mergeCell ref="K17:L17"/>
    <mergeCell ref="H18:I18"/>
    <mergeCell ref="K18:L18"/>
    <mergeCell ref="C16:D16"/>
    <mergeCell ref="E16:F16"/>
    <mergeCell ref="H5:I5"/>
    <mergeCell ref="K5:L5"/>
    <mergeCell ref="C5:D5"/>
    <mergeCell ref="E5:F5"/>
    <mergeCell ref="H16:I16"/>
    <mergeCell ref="K16:L16"/>
    <mergeCell ref="C3:D3"/>
    <mergeCell ref="E3:F3"/>
    <mergeCell ref="C4:D4"/>
    <mergeCell ref="E4:F4"/>
    <mergeCell ref="H3:I3"/>
    <mergeCell ref="K3:L3"/>
    <mergeCell ref="H4:I4"/>
    <mergeCell ref="K4:L4"/>
  </mergeCells>
  <printOptions/>
  <pageMargins left="0.75" right="0.75" top="0.38" bottom="0.4" header="0.28" footer="0.28"/>
  <pageSetup fitToHeight="1" fitToWidth="1" horizontalDpi="600" verticalDpi="600" orientation="landscape" paperSize="9"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3:AB41"/>
  <sheetViews>
    <sheetView zoomScale="75" zoomScaleNormal="75" workbookViewId="0" topLeftCell="A11">
      <selection activeCell="A18" sqref="A18"/>
    </sheetView>
  </sheetViews>
  <sheetFormatPr defaultColWidth="9.00390625" defaultRowHeight="24.75" customHeight="1"/>
  <cols>
    <col min="17" max="17" width="10.875" style="0" bestFit="1" customWidth="1"/>
    <col min="18" max="19" width="9.125" style="0" bestFit="1" customWidth="1"/>
    <col min="20" max="20" width="9.50390625" style="0" bestFit="1" customWidth="1"/>
    <col min="21" max="23" width="9.125" style="0" bestFit="1" customWidth="1"/>
  </cols>
  <sheetData>
    <row r="3" spans="1:23" ht="24.75" customHeight="1" thickBot="1">
      <c r="A3" s="3"/>
      <c r="B3" s="3"/>
      <c r="C3" s="3"/>
      <c r="D3" s="3"/>
      <c r="E3" s="3"/>
      <c r="F3" s="3"/>
      <c r="G3" s="3"/>
      <c r="H3" s="3"/>
      <c r="I3" s="3"/>
      <c r="J3" s="3"/>
      <c r="K3" s="3"/>
      <c r="L3" s="3"/>
      <c r="M3" s="3"/>
      <c r="N3" s="3"/>
      <c r="O3" s="3"/>
      <c r="P3" s="3"/>
      <c r="Q3" s="3"/>
      <c r="R3" s="3"/>
      <c r="S3" s="3"/>
      <c r="T3" s="3"/>
      <c r="U3" s="3"/>
      <c r="V3" s="3"/>
      <c r="W3" s="4" t="s">
        <v>104</v>
      </c>
    </row>
    <row r="4" spans="1:23" ht="24.75" customHeight="1">
      <c r="A4" s="6" t="s">
        <v>103</v>
      </c>
      <c r="B4" s="7"/>
      <c r="C4" s="687" t="s">
        <v>170</v>
      </c>
      <c r="D4" s="660"/>
      <c r="E4" s="660"/>
      <c r="F4" s="660"/>
      <c r="G4" s="660"/>
      <c r="H4" s="660"/>
      <c r="I4" s="688"/>
      <c r="J4" s="673" t="s">
        <v>171</v>
      </c>
      <c r="K4" s="689"/>
      <c r="L4" s="689"/>
      <c r="M4" s="689"/>
      <c r="N4" s="689"/>
      <c r="O4" s="689"/>
      <c r="P4" s="690"/>
      <c r="Q4" s="673" t="s">
        <v>87</v>
      </c>
      <c r="R4" s="689"/>
      <c r="S4" s="689"/>
      <c r="T4" s="689"/>
      <c r="U4" s="689"/>
      <c r="V4" s="689"/>
      <c r="W4" s="691"/>
    </row>
    <row r="5" spans="1:23" ht="24.75" customHeight="1">
      <c r="A5" s="144" t="s">
        <v>179</v>
      </c>
      <c r="B5" s="10"/>
      <c r="C5" s="677" t="s">
        <v>81</v>
      </c>
      <c r="D5" s="695"/>
      <c r="E5" s="695"/>
      <c r="F5" s="695"/>
      <c r="G5" s="695"/>
      <c r="H5" s="695"/>
      <c r="I5" s="678"/>
      <c r="J5" s="679" t="s">
        <v>84</v>
      </c>
      <c r="K5" s="696"/>
      <c r="L5" s="696"/>
      <c r="M5" s="696"/>
      <c r="N5" s="696"/>
      <c r="O5" s="696"/>
      <c r="P5" s="697"/>
      <c r="Q5" s="679" t="s">
        <v>89</v>
      </c>
      <c r="R5" s="696"/>
      <c r="S5" s="696"/>
      <c r="T5" s="696"/>
      <c r="U5" s="696"/>
      <c r="V5" s="696"/>
      <c r="W5" s="698"/>
    </row>
    <row r="6" spans="1:23" ht="24.75" customHeight="1">
      <c r="A6" s="9"/>
      <c r="B6" s="10"/>
      <c r="C6" s="12"/>
      <c r="D6" s="47"/>
      <c r="E6" s="47"/>
      <c r="F6" s="47" t="s">
        <v>64</v>
      </c>
      <c r="G6" s="47"/>
      <c r="H6" s="47"/>
      <c r="I6" s="13"/>
      <c r="J6" s="14"/>
      <c r="K6" s="48"/>
      <c r="L6" s="48"/>
      <c r="M6" s="48" t="s">
        <v>63</v>
      </c>
      <c r="N6" s="48"/>
      <c r="O6" s="48"/>
      <c r="P6" s="49"/>
      <c r="Q6" s="692" t="s">
        <v>24</v>
      </c>
      <c r="R6" s="693"/>
      <c r="S6" s="693"/>
      <c r="T6" s="693"/>
      <c r="U6" s="693"/>
      <c r="V6" s="693"/>
      <c r="W6" s="694"/>
    </row>
    <row r="7" spans="1:23" ht="24.75" customHeight="1" thickBot="1">
      <c r="A7" s="9"/>
      <c r="B7" s="10" t="s">
        <v>100</v>
      </c>
      <c r="C7" s="600" t="s">
        <v>85</v>
      </c>
      <c r="D7" s="599" t="s">
        <v>77</v>
      </c>
      <c r="E7" s="599" t="s">
        <v>158</v>
      </c>
      <c r="F7" s="599" t="s">
        <v>78</v>
      </c>
      <c r="G7" s="599" t="s">
        <v>79</v>
      </c>
      <c r="H7" s="599" t="s">
        <v>159</v>
      </c>
      <c r="I7" s="601" t="s">
        <v>169</v>
      </c>
      <c r="J7" s="602" t="s">
        <v>160</v>
      </c>
      <c r="K7" s="603" t="s">
        <v>161</v>
      </c>
      <c r="L7" s="603" t="s">
        <v>156</v>
      </c>
      <c r="M7" s="603" t="s">
        <v>162</v>
      </c>
      <c r="N7" s="603" t="s">
        <v>163</v>
      </c>
      <c r="O7" s="603" t="s">
        <v>157</v>
      </c>
      <c r="P7" s="604" t="s">
        <v>168</v>
      </c>
      <c r="Q7" s="605" t="s">
        <v>160</v>
      </c>
      <c r="R7" s="606" t="s">
        <v>161</v>
      </c>
      <c r="S7" s="606" t="s">
        <v>156</v>
      </c>
      <c r="T7" s="606" t="s">
        <v>162</v>
      </c>
      <c r="U7" s="606" t="s">
        <v>163</v>
      </c>
      <c r="V7" s="606" t="s">
        <v>157</v>
      </c>
      <c r="W7" s="607" t="s">
        <v>168</v>
      </c>
    </row>
    <row r="8" spans="1:28" ht="24.75" customHeight="1" thickTop="1">
      <c r="A8" s="127" t="s">
        <v>3</v>
      </c>
      <c r="B8" s="74"/>
      <c r="C8" s="200">
        <v>8.098</v>
      </c>
      <c r="D8" s="419">
        <v>8.234</v>
      </c>
      <c r="E8" s="201">
        <v>16.332</v>
      </c>
      <c r="F8" s="201">
        <v>8.753</v>
      </c>
      <c r="G8" s="201">
        <v>9.1</v>
      </c>
      <c r="H8" s="201">
        <v>17.853</v>
      </c>
      <c r="I8" s="307">
        <v>34.185</v>
      </c>
      <c r="J8" s="202">
        <v>4.889</v>
      </c>
      <c r="K8" s="203">
        <v>8.233999999999998</v>
      </c>
      <c r="L8" s="203">
        <v>13.123</v>
      </c>
      <c r="M8" s="203">
        <v>7.08</v>
      </c>
      <c r="N8" s="203">
        <v>3.88</v>
      </c>
      <c r="O8" s="203">
        <v>10.96</v>
      </c>
      <c r="P8" s="204">
        <v>24.08</v>
      </c>
      <c r="Q8" s="367">
        <v>1.6563714461034977</v>
      </c>
      <c r="R8" s="368">
        <v>1</v>
      </c>
      <c r="S8" s="368">
        <v>1.2445325001905054</v>
      </c>
      <c r="T8" s="368">
        <v>1.2362994350282486</v>
      </c>
      <c r="U8" s="368">
        <v>2.345360824742268</v>
      </c>
      <c r="V8" s="368">
        <v>1.628923357664234</v>
      </c>
      <c r="W8" s="369">
        <v>1.4194767441860465</v>
      </c>
      <c r="X8" s="423"/>
      <c r="Y8" s="423"/>
      <c r="Z8" s="423"/>
      <c r="AA8" s="423"/>
      <c r="AB8" s="423"/>
    </row>
    <row r="9" spans="1:28" ht="24.75" customHeight="1">
      <c r="A9" s="133" t="s">
        <v>4</v>
      </c>
      <c r="B9" s="134"/>
      <c r="C9" s="205">
        <v>4.116</v>
      </c>
      <c r="D9" s="420">
        <v>3.3920000000000003</v>
      </c>
      <c r="E9" s="55">
        <v>7.508</v>
      </c>
      <c r="F9" s="55">
        <v>3.8890000000000002</v>
      </c>
      <c r="G9" s="55">
        <v>3.2</v>
      </c>
      <c r="H9" s="55">
        <v>7.089</v>
      </c>
      <c r="I9" s="206">
        <v>14.597000000000001</v>
      </c>
      <c r="J9" s="207">
        <v>1.6179999999999999</v>
      </c>
      <c r="K9" s="208">
        <v>3.007</v>
      </c>
      <c r="L9" s="208">
        <v>4.625</v>
      </c>
      <c r="M9" s="208">
        <v>3.932</v>
      </c>
      <c r="N9" s="208">
        <v>1.76</v>
      </c>
      <c r="O9" s="208">
        <v>5.69</v>
      </c>
      <c r="P9" s="209">
        <v>10.32</v>
      </c>
      <c r="Q9" s="370">
        <v>2.5438813349814584</v>
      </c>
      <c r="R9" s="371">
        <v>1.1280345859660792</v>
      </c>
      <c r="S9" s="371">
        <v>1.6233513513513513</v>
      </c>
      <c r="T9" s="371">
        <v>0.9890640895218719</v>
      </c>
      <c r="U9" s="371">
        <v>1.8181818181818181</v>
      </c>
      <c r="V9" s="371">
        <v>1.245869947275923</v>
      </c>
      <c r="W9" s="372">
        <v>1.415615906886518</v>
      </c>
      <c r="X9" s="423"/>
      <c r="Y9" s="423"/>
      <c r="Z9" s="423"/>
      <c r="AA9" s="423"/>
      <c r="AB9" s="423"/>
    </row>
    <row r="10" spans="1:28" ht="24.75" customHeight="1">
      <c r="A10" s="133" t="s">
        <v>5</v>
      </c>
      <c r="B10" s="134"/>
      <c r="C10" s="205">
        <v>0.356</v>
      </c>
      <c r="D10" s="420">
        <v>0.01100000000000001</v>
      </c>
      <c r="E10" s="55">
        <v>0.367</v>
      </c>
      <c r="F10" s="55">
        <v>0.17</v>
      </c>
      <c r="G10" s="55">
        <v>0.5</v>
      </c>
      <c r="H10" s="55">
        <v>0.67</v>
      </c>
      <c r="I10" s="206">
        <v>1.037</v>
      </c>
      <c r="J10" s="207">
        <v>1.003</v>
      </c>
      <c r="K10" s="208">
        <v>1.325</v>
      </c>
      <c r="L10" s="208">
        <v>2.3280000000000003</v>
      </c>
      <c r="M10" s="208">
        <v>1.233</v>
      </c>
      <c r="N10" s="208">
        <v>0.69</v>
      </c>
      <c r="O10" s="208">
        <v>1.92</v>
      </c>
      <c r="P10" s="209">
        <v>4.25</v>
      </c>
      <c r="Q10" s="370">
        <v>0.35493519441674976</v>
      </c>
      <c r="R10" s="371">
        <v>0.008301886792452836</v>
      </c>
      <c r="S10" s="371">
        <v>0.1576460481099656</v>
      </c>
      <c r="T10" s="371">
        <v>0.137875101378751</v>
      </c>
      <c r="U10" s="371">
        <v>0.7246376811594202</v>
      </c>
      <c r="V10" s="371">
        <v>0.3489583333333333</v>
      </c>
      <c r="W10" s="372">
        <v>0.23552941176470588</v>
      </c>
      <c r="X10" s="423"/>
      <c r="Y10" s="423"/>
      <c r="Z10" s="423"/>
      <c r="AA10" s="423"/>
      <c r="AB10" s="423"/>
    </row>
    <row r="11" spans="1:28" ht="24.75" customHeight="1">
      <c r="A11" s="133" t="s">
        <v>6</v>
      </c>
      <c r="B11" s="134"/>
      <c r="C11" s="205">
        <v>-0.686</v>
      </c>
      <c r="D11" s="55">
        <v>1.5580000000000003</v>
      </c>
      <c r="E11" s="55">
        <v>0.8720000000000001</v>
      </c>
      <c r="F11" s="55">
        <v>3.989</v>
      </c>
      <c r="G11" s="55">
        <v>5.5</v>
      </c>
      <c r="H11" s="55">
        <v>9.489</v>
      </c>
      <c r="I11" s="206">
        <v>10.361</v>
      </c>
      <c r="J11" s="207">
        <v>-5.076</v>
      </c>
      <c r="K11" s="208">
        <v>1.255</v>
      </c>
      <c r="L11" s="208">
        <v>-3.821</v>
      </c>
      <c r="M11" s="208">
        <v>-1.061</v>
      </c>
      <c r="N11" s="208">
        <v>6.03</v>
      </c>
      <c r="O11" s="208">
        <v>4.97</v>
      </c>
      <c r="P11" s="209">
        <v>1.15</v>
      </c>
      <c r="Q11" s="370">
        <v>0.13514578408195432</v>
      </c>
      <c r="R11" s="371">
        <v>1.241434262948208</v>
      </c>
      <c r="S11" s="438" t="s">
        <v>212</v>
      </c>
      <c r="T11" s="438" t="s">
        <v>212</v>
      </c>
      <c r="U11" s="371">
        <v>0.9121061359867331</v>
      </c>
      <c r="V11" s="371">
        <v>1.9092555331991952</v>
      </c>
      <c r="W11" s="372">
        <v>9.016521739130434</v>
      </c>
      <c r="X11" s="423"/>
      <c r="Y11" s="423"/>
      <c r="Z11" s="423"/>
      <c r="AA11" s="423"/>
      <c r="AB11" s="423"/>
    </row>
    <row r="12" spans="1:28" ht="24.75" customHeight="1">
      <c r="A12" s="133" t="s">
        <v>7</v>
      </c>
      <c r="B12" s="134"/>
      <c r="C12" s="205">
        <v>1.918</v>
      </c>
      <c r="D12" s="50">
        <v>1.894</v>
      </c>
      <c r="E12" s="55">
        <v>3.812</v>
      </c>
      <c r="F12" s="55">
        <v>2.947</v>
      </c>
      <c r="G12" s="55">
        <v>0.4</v>
      </c>
      <c r="H12" s="55">
        <v>3.347</v>
      </c>
      <c r="I12" s="206">
        <v>7.159</v>
      </c>
      <c r="J12" s="207">
        <v>1.195</v>
      </c>
      <c r="K12" s="208">
        <v>0.663</v>
      </c>
      <c r="L12" s="208">
        <v>1.8579999999999999</v>
      </c>
      <c r="M12" s="208">
        <v>1.677</v>
      </c>
      <c r="N12" s="208">
        <v>0.31</v>
      </c>
      <c r="O12" s="208">
        <v>1.99</v>
      </c>
      <c r="P12" s="209">
        <v>3.85</v>
      </c>
      <c r="Q12" s="370">
        <v>1.6050209205020922</v>
      </c>
      <c r="R12" s="371">
        <v>2.8567119155354446</v>
      </c>
      <c r="S12" s="371">
        <v>2.051668460710441</v>
      </c>
      <c r="T12" s="371">
        <v>1.7573047107930828</v>
      </c>
      <c r="U12" s="371">
        <v>1.2903225806451615</v>
      </c>
      <c r="V12" s="371">
        <v>1.6819095477386936</v>
      </c>
      <c r="W12" s="372">
        <v>1.86953125</v>
      </c>
      <c r="X12" s="423"/>
      <c r="Y12" s="423"/>
      <c r="Z12" s="423"/>
      <c r="AA12" s="423"/>
      <c r="AB12" s="423"/>
    </row>
    <row r="13" spans="1:28" ht="24.75" customHeight="1">
      <c r="A13" s="194" t="s">
        <v>205</v>
      </c>
      <c r="B13" s="195"/>
      <c r="C13" s="205">
        <v>-0.061</v>
      </c>
      <c r="D13" s="50">
        <v>1.921</v>
      </c>
      <c r="E13" s="55">
        <v>1.86</v>
      </c>
      <c r="F13" s="55">
        <v>1.041</v>
      </c>
      <c r="G13" s="55">
        <v>0.9</v>
      </c>
      <c r="H13" s="55">
        <v>1.9409999999999998</v>
      </c>
      <c r="I13" s="206">
        <v>3.801</v>
      </c>
      <c r="J13" s="207">
        <v>-0.738</v>
      </c>
      <c r="K13" s="208">
        <v>1.964</v>
      </c>
      <c r="L13" s="208">
        <v>1.226</v>
      </c>
      <c r="M13" s="208">
        <v>1.353</v>
      </c>
      <c r="N13" s="208">
        <v>1.89</v>
      </c>
      <c r="O13" s="208">
        <v>3.24</v>
      </c>
      <c r="P13" s="209">
        <v>4.46</v>
      </c>
      <c r="Q13" s="370">
        <v>0.08265582655826559</v>
      </c>
      <c r="R13" s="371">
        <v>0.9781059063136457</v>
      </c>
      <c r="S13" s="371">
        <v>1.5171288743882545</v>
      </c>
      <c r="T13" s="371">
        <v>0.7694013303769401</v>
      </c>
      <c r="U13" s="371">
        <v>0.4761904761904762</v>
      </c>
      <c r="V13" s="371">
        <v>0.5990740740740741</v>
      </c>
      <c r="W13" s="372">
        <v>0.8507829977628635</v>
      </c>
      <c r="X13" s="423"/>
      <c r="Y13" s="423"/>
      <c r="Z13" s="423"/>
      <c r="AA13" s="423"/>
      <c r="AB13" s="423"/>
    </row>
    <row r="14" spans="1:28" ht="24.75" customHeight="1" thickBot="1">
      <c r="A14" s="590" t="s">
        <v>125</v>
      </c>
      <c r="B14" s="196"/>
      <c r="C14" s="210">
        <v>-3.855</v>
      </c>
      <c r="D14" s="211">
        <v>-5.356000000000001</v>
      </c>
      <c r="E14" s="211">
        <v>-9.211</v>
      </c>
      <c r="F14" s="211">
        <v>-4.996</v>
      </c>
      <c r="G14" s="211">
        <v>-5.5</v>
      </c>
      <c r="H14" s="211">
        <v>-10.496</v>
      </c>
      <c r="I14" s="212">
        <v>-19.707</v>
      </c>
      <c r="J14" s="213">
        <v>-3.143</v>
      </c>
      <c r="K14" s="214">
        <v>-4.74</v>
      </c>
      <c r="L14" s="214">
        <v>-7.883</v>
      </c>
      <c r="M14" s="214">
        <v>-4.301</v>
      </c>
      <c r="N14" s="214">
        <v>-3.61</v>
      </c>
      <c r="O14" s="214">
        <v>-7.91</v>
      </c>
      <c r="P14" s="215">
        <v>-15.79</v>
      </c>
      <c r="Q14" s="373">
        <v>1.2265351574928411</v>
      </c>
      <c r="R14" s="374">
        <v>1.129957805907173</v>
      </c>
      <c r="S14" s="374">
        <v>1.168463782823798</v>
      </c>
      <c r="T14" s="374">
        <v>1.1615903278307371</v>
      </c>
      <c r="U14" s="374">
        <v>1.523545706371191</v>
      </c>
      <c r="V14" s="374">
        <v>1.3269279393173201</v>
      </c>
      <c r="W14" s="375">
        <v>1.2492083597213426</v>
      </c>
      <c r="X14" s="423"/>
      <c r="Y14" s="423"/>
      <c r="Z14" s="423"/>
      <c r="AA14" s="423"/>
      <c r="AB14" s="423"/>
    </row>
    <row r="15" spans="1:28" ht="24.75" customHeight="1" thickBot="1" thickTop="1">
      <c r="A15" s="138" t="s">
        <v>92</v>
      </c>
      <c r="B15" s="198"/>
      <c r="C15" s="216">
        <v>9.886</v>
      </c>
      <c r="D15" s="217">
        <v>11.654</v>
      </c>
      <c r="E15" s="217">
        <v>21.54</v>
      </c>
      <c r="F15" s="217">
        <v>15.792999999999997</v>
      </c>
      <c r="G15" s="217">
        <v>14.1</v>
      </c>
      <c r="H15" s="217">
        <v>29.892999999999994</v>
      </c>
      <c r="I15" s="218">
        <v>51.403</v>
      </c>
      <c r="J15" s="219">
        <v>-0.2519999999999998</v>
      </c>
      <c r="K15" s="220">
        <v>11.707999999999997</v>
      </c>
      <c r="L15" s="220">
        <v>11.455999999999996</v>
      </c>
      <c r="M15" s="220">
        <v>9.913</v>
      </c>
      <c r="N15" s="220">
        <v>10.95</v>
      </c>
      <c r="O15" s="220">
        <v>20.86</v>
      </c>
      <c r="P15" s="221">
        <v>32.32</v>
      </c>
      <c r="Q15" s="437" t="s">
        <v>212</v>
      </c>
      <c r="R15" s="377">
        <v>0.9953877690468059</v>
      </c>
      <c r="S15" s="377">
        <v>1.8802374301675984</v>
      </c>
      <c r="T15" s="377">
        <v>1.593160496317966</v>
      </c>
      <c r="U15" s="377">
        <v>1.2876712328767121</v>
      </c>
      <c r="V15" s="377">
        <v>1.4330297219558965</v>
      </c>
      <c r="W15" s="378">
        <v>1.5909316001238005</v>
      </c>
      <c r="X15" s="423"/>
      <c r="Y15" s="423"/>
      <c r="Z15" s="423"/>
      <c r="AA15" s="423"/>
      <c r="AB15" s="423"/>
    </row>
    <row r="16" spans="17:23" ht="24.75" customHeight="1">
      <c r="Q16" s="379"/>
      <c r="R16" s="379"/>
      <c r="S16" s="379"/>
      <c r="T16" s="379"/>
      <c r="U16" s="379"/>
      <c r="V16" s="379"/>
      <c r="W16" s="379"/>
    </row>
    <row r="17" spans="1:23" ht="24.75" customHeight="1" thickBot="1">
      <c r="A17" s="3"/>
      <c r="B17" s="3"/>
      <c r="C17" s="3"/>
      <c r="D17" s="3"/>
      <c r="E17" s="3"/>
      <c r="F17" s="3"/>
      <c r="G17" s="3"/>
      <c r="H17" s="3"/>
      <c r="I17" s="3"/>
      <c r="J17" s="3"/>
      <c r="K17" s="3"/>
      <c r="L17" s="3"/>
      <c r="M17" s="3"/>
      <c r="N17" s="3"/>
      <c r="O17" s="3"/>
      <c r="P17" s="3"/>
      <c r="Q17" s="338"/>
      <c r="R17" s="338"/>
      <c r="S17" s="338"/>
      <c r="T17" s="338"/>
      <c r="U17" s="338"/>
      <c r="V17" s="338"/>
      <c r="W17" s="338"/>
    </row>
    <row r="18" spans="1:23" ht="24.75" customHeight="1">
      <c r="A18" s="6" t="s">
        <v>176</v>
      </c>
      <c r="B18" s="7"/>
      <c r="C18" s="687" t="s">
        <v>170</v>
      </c>
      <c r="D18" s="660"/>
      <c r="E18" s="660"/>
      <c r="F18" s="660"/>
      <c r="G18" s="660"/>
      <c r="H18" s="660"/>
      <c r="I18" s="688"/>
      <c r="J18" s="673" t="s">
        <v>171</v>
      </c>
      <c r="K18" s="689"/>
      <c r="L18" s="689"/>
      <c r="M18" s="689"/>
      <c r="N18" s="689"/>
      <c r="O18" s="689"/>
      <c r="P18" s="690"/>
      <c r="Q18" s="701" t="s">
        <v>87</v>
      </c>
      <c r="R18" s="702"/>
      <c r="S18" s="702"/>
      <c r="T18" s="702"/>
      <c r="U18" s="702"/>
      <c r="V18" s="702"/>
      <c r="W18" s="703"/>
    </row>
    <row r="19" spans="1:23" ht="24.75" customHeight="1">
      <c r="A19" s="144" t="s">
        <v>179</v>
      </c>
      <c r="B19" s="10"/>
      <c r="C19" s="677" t="s">
        <v>81</v>
      </c>
      <c r="D19" s="695"/>
      <c r="E19" s="695"/>
      <c r="F19" s="695"/>
      <c r="G19" s="695"/>
      <c r="H19" s="695"/>
      <c r="I19" s="678"/>
      <c r="J19" s="679" t="s">
        <v>84</v>
      </c>
      <c r="K19" s="696"/>
      <c r="L19" s="696"/>
      <c r="M19" s="696"/>
      <c r="N19" s="696"/>
      <c r="O19" s="696"/>
      <c r="P19" s="697"/>
      <c r="Q19" s="679" t="s">
        <v>89</v>
      </c>
      <c r="R19" s="696"/>
      <c r="S19" s="696"/>
      <c r="T19" s="696"/>
      <c r="U19" s="696"/>
      <c r="V19" s="696"/>
      <c r="W19" s="698"/>
    </row>
    <row r="20" spans="1:23" ht="24.75" customHeight="1">
      <c r="A20" s="9"/>
      <c r="B20" s="10"/>
      <c r="C20" s="12"/>
      <c r="D20" s="47"/>
      <c r="E20" s="47"/>
      <c r="F20" s="47" t="s">
        <v>64</v>
      </c>
      <c r="G20" s="47"/>
      <c r="H20" s="47"/>
      <c r="I20" s="13"/>
      <c r="J20" s="14"/>
      <c r="K20" s="48"/>
      <c r="L20" s="48"/>
      <c r="M20" s="48" t="s">
        <v>63</v>
      </c>
      <c r="N20" s="48"/>
      <c r="O20" s="48"/>
      <c r="P20" s="49"/>
      <c r="Q20" s="692" t="s">
        <v>24</v>
      </c>
      <c r="R20" s="693"/>
      <c r="S20" s="693"/>
      <c r="T20" s="693"/>
      <c r="U20" s="693"/>
      <c r="V20" s="693"/>
      <c r="W20" s="694"/>
    </row>
    <row r="21" spans="1:23" ht="24.75" customHeight="1" thickBot="1">
      <c r="A21" s="72"/>
      <c r="B21" s="16"/>
      <c r="C21" s="600" t="s">
        <v>85</v>
      </c>
      <c r="D21" s="599" t="s">
        <v>77</v>
      </c>
      <c r="E21" s="599" t="s">
        <v>158</v>
      </c>
      <c r="F21" s="599" t="s">
        <v>78</v>
      </c>
      <c r="G21" s="599" t="s">
        <v>79</v>
      </c>
      <c r="H21" s="599" t="s">
        <v>159</v>
      </c>
      <c r="I21" s="601" t="s">
        <v>169</v>
      </c>
      <c r="J21" s="602" t="s">
        <v>160</v>
      </c>
      <c r="K21" s="603" t="s">
        <v>161</v>
      </c>
      <c r="L21" s="603" t="s">
        <v>156</v>
      </c>
      <c r="M21" s="603" t="s">
        <v>162</v>
      </c>
      <c r="N21" s="603" t="s">
        <v>163</v>
      </c>
      <c r="O21" s="603" t="s">
        <v>157</v>
      </c>
      <c r="P21" s="604" t="s">
        <v>168</v>
      </c>
      <c r="Q21" s="605" t="s">
        <v>160</v>
      </c>
      <c r="R21" s="606" t="s">
        <v>161</v>
      </c>
      <c r="S21" s="606" t="s">
        <v>156</v>
      </c>
      <c r="T21" s="606" t="s">
        <v>162</v>
      </c>
      <c r="U21" s="606" t="s">
        <v>163</v>
      </c>
      <c r="V21" s="606" t="s">
        <v>157</v>
      </c>
      <c r="W21" s="607" t="s">
        <v>168</v>
      </c>
    </row>
    <row r="22" spans="1:23" ht="24.75" customHeight="1" thickBot="1" thickTop="1">
      <c r="A22" s="138"/>
      <c r="B22" s="198"/>
      <c r="C22" s="216">
        <v>9.645</v>
      </c>
      <c r="D22" s="217">
        <v>10.825</v>
      </c>
      <c r="E22" s="217">
        <v>20.47</v>
      </c>
      <c r="F22" s="217">
        <v>10.385</v>
      </c>
      <c r="G22" s="217">
        <v>15.659</v>
      </c>
      <c r="H22" s="217">
        <v>26.044</v>
      </c>
      <c r="I22" s="218">
        <v>46.513999999999996</v>
      </c>
      <c r="J22" s="219">
        <v>9.442</v>
      </c>
      <c r="K22" s="220">
        <v>8.89</v>
      </c>
      <c r="L22" s="220">
        <v>18.332</v>
      </c>
      <c r="M22" s="220">
        <v>10.44</v>
      </c>
      <c r="N22" s="220">
        <v>11.463</v>
      </c>
      <c r="O22" s="220">
        <v>21.903</v>
      </c>
      <c r="P22" s="221">
        <v>40.235</v>
      </c>
      <c r="Q22" s="376">
        <v>1.0214996822707052</v>
      </c>
      <c r="R22" s="377">
        <v>1.2176602924634419</v>
      </c>
      <c r="S22" s="377">
        <v>1.116626663757364</v>
      </c>
      <c r="T22" s="377">
        <v>0.9947318007662834</v>
      </c>
      <c r="U22" s="377">
        <v>1.3660472825612844</v>
      </c>
      <c r="V22" s="377">
        <v>1.189060859243026</v>
      </c>
      <c r="W22" s="378">
        <v>1.1560581583198706</v>
      </c>
    </row>
    <row r="23" spans="7:15" ht="24.75" customHeight="1">
      <c r="G23" s="306"/>
      <c r="H23" s="306"/>
      <c r="N23" s="306"/>
      <c r="O23" s="306"/>
    </row>
    <row r="24" spans="3:23" ht="24.75" customHeight="1">
      <c r="C24">
        <v>10</v>
      </c>
      <c r="F24" s="306"/>
      <c r="G24" s="306"/>
      <c r="H24" s="306"/>
      <c r="J24">
        <v>10</v>
      </c>
      <c r="M24" s="306"/>
      <c r="N24" s="306"/>
      <c r="O24" s="306"/>
      <c r="Q24" s="313"/>
      <c r="R24" s="313"/>
      <c r="S24" s="313"/>
      <c r="T24" s="313"/>
      <c r="U24" s="313"/>
      <c r="V24" s="313"/>
      <c r="W24" s="315"/>
    </row>
    <row r="25" spans="6:23" ht="24.75" customHeight="1">
      <c r="F25" s="306"/>
      <c r="G25" s="306"/>
      <c r="H25" s="306"/>
      <c r="M25" s="306"/>
      <c r="N25" s="306"/>
      <c r="O25" s="306"/>
      <c r="Q25" s="313"/>
      <c r="R25" s="313"/>
      <c r="S25" s="313"/>
      <c r="T25" s="313"/>
      <c r="U25" s="313"/>
      <c r="V25" s="313"/>
      <c r="W25" s="313"/>
    </row>
    <row r="26" spans="6:22" ht="24.75" customHeight="1">
      <c r="F26" s="306"/>
      <c r="G26" s="306"/>
      <c r="H26" s="306"/>
      <c r="M26" s="306"/>
      <c r="N26" s="306"/>
      <c r="O26" s="306"/>
      <c r="Q26" s="313"/>
      <c r="R26" s="313"/>
      <c r="S26" s="313"/>
      <c r="T26" s="313"/>
      <c r="U26" s="313"/>
      <c r="V26" s="313"/>
    </row>
    <row r="27" spans="6:23" ht="24.75" customHeight="1">
      <c r="F27" s="306"/>
      <c r="G27" s="306"/>
      <c r="H27" s="306"/>
      <c r="M27" s="306"/>
      <c r="N27" s="306"/>
      <c r="O27" s="306"/>
      <c r="Q27" s="313"/>
      <c r="R27" s="313"/>
      <c r="S27" s="313"/>
      <c r="T27" s="313"/>
      <c r="U27" s="313"/>
      <c r="V27" s="313"/>
      <c r="W27" s="313"/>
    </row>
    <row r="28" spans="6:23" ht="24.75" customHeight="1">
      <c r="F28" s="306"/>
      <c r="G28" s="306"/>
      <c r="H28" s="306"/>
      <c r="M28" s="306"/>
      <c r="N28" s="306"/>
      <c r="O28" s="306"/>
      <c r="Q28" s="313"/>
      <c r="R28" s="313"/>
      <c r="S28" s="313"/>
      <c r="T28" s="313"/>
      <c r="U28" s="313"/>
      <c r="V28" s="313"/>
      <c r="W28" s="313"/>
    </row>
    <row r="29" spans="6:23" ht="24.75" customHeight="1">
      <c r="F29" s="306"/>
      <c r="G29" s="306"/>
      <c r="H29" s="306"/>
      <c r="M29" s="306"/>
      <c r="N29" s="306"/>
      <c r="O29" s="306"/>
      <c r="Q29" s="313"/>
      <c r="R29" s="313"/>
      <c r="S29" s="313"/>
      <c r="T29" s="313"/>
      <c r="U29" s="313"/>
      <c r="V29" s="313"/>
      <c r="W29" s="313"/>
    </row>
    <row r="30" spans="6:23" ht="24.75" customHeight="1">
      <c r="F30" s="306"/>
      <c r="G30" s="306"/>
      <c r="H30" s="306"/>
      <c r="M30" s="306"/>
      <c r="N30" s="306"/>
      <c r="O30" s="306"/>
      <c r="Q30" s="313"/>
      <c r="R30" s="313"/>
      <c r="S30" s="313"/>
      <c r="T30" s="313"/>
      <c r="U30" s="313"/>
      <c r="V30" s="313"/>
      <c r="W30" s="313"/>
    </row>
    <row r="31" spans="6:23" ht="24.75" customHeight="1">
      <c r="F31" s="306"/>
      <c r="G31" s="306"/>
      <c r="H31" s="306"/>
      <c r="M31" s="306"/>
      <c r="N31" s="306"/>
      <c r="O31" s="306"/>
      <c r="Q31" s="313"/>
      <c r="R31" s="313"/>
      <c r="S31" s="313"/>
      <c r="T31" s="313"/>
      <c r="U31" s="313"/>
      <c r="V31" s="313"/>
      <c r="W31" s="313"/>
    </row>
    <row r="32" spans="6:23" ht="24.75" customHeight="1">
      <c r="F32" s="306"/>
      <c r="G32" s="306"/>
      <c r="M32" s="306"/>
      <c r="N32" s="306"/>
      <c r="Q32" s="313"/>
      <c r="R32" s="313"/>
      <c r="S32" s="313"/>
      <c r="T32" s="313"/>
      <c r="U32" s="313"/>
      <c r="V32" s="313"/>
      <c r="W32" s="313"/>
    </row>
    <row r="33" spans="17:23" ht="24.75" customHeight="1">
      <c r="Q33" s="313"/>
      <c r="R33" s="313"/>
      <c r="S33" s="313"/>
      <c r="T33" s="313"/>
      <c r="U33" s="313"/>
      <c r="V33" s="313"/>
      <c r="W33" s="313"/>
    </row>
    <row r="34" spans="17:23" ht="24.75" customHeight="1">
      <c r="Q34" s="313"/>
      <c r="R34" s="313"/>
      <c r="S34" s="313"/>
      <c r="T34" s="313"/>
      <c r="U34" s="313"/>
      <c r="V34" s="313"/>
      <c r="W34" s="313"/>
    </row>
    <row r="35" spans="17:23" ht="24.75" customHeight="1">
      <c r="Q35" s="313"/>
      <c r="R35" s="313"/>
      <c r="S35" s="313"/>
      <c r="T35" s="313"/>
      <c r="U35" s="313"/>
      <c r="V35" s="313"/>
      <c r="W35" s="313"/>
    </row>
    <row r="36" spans="17:23" ht="24.75" customHeight="1">
      <c r="Q36" s="313"/>
      <c r="R36" s="313"/>
      <c r="S36" s="313"/>
      <c r="T36" s="313"/>
      <c r="U36" s="313"/>
      <c r="V36" s="313"/>
      <c r="W36" s="313"/>
    </row>
    <row r="37" spans="17:23" ht="24.75" customHeight="1">
      <c r="Q37" s="313"/>
      <c r="R37" s="313"/>
      <c r="S37" s="313"/>
      <c r="T37" s="313"/>
      <c r="U37" s="313"/>
      <c r="V37" s="313"/>
      <c r="W37" s="313"/>
    </row>
    <row r="38" spans="17:23" ht="24.75" customHeight="1">
      <c r="Q38" s="313"/>
      <c r="R38" s="313"/>
      <c r="S38" s="313"/>
      <c r="T38" s="313"/>
      <c r="U38" s="313"/>
      <c r="V38" s="313"/>
      <c r="W38" s="313"/>
    </row>
    <row r="39" spans="17:23" ht="24.75" customHeight="1">
      <c r="Q39" s="313"/>
      <c r="R39" s="313"/>
      <c r="S39" s="313"/>
      <c r="T39" s="313"/>
      <c r="U39" s="313"/>
      <c r="V39" s="313"/>
      <c r="W39" s="313"/>
    </row>
    <row r="40" spans="17:23" ht="24.75" customHeight="1">
      <c r="Q40" s="313"/>
      <c r="R40" s="313"/>
      <c r="S40" s="313"/>
      <c r="T40" s="313"/>
      <c r="U40" s="313"/>
      <c r="V40" s="313"/>
      <c r="W40" s="313"/>
    </row>
    <row r="41" spans="17:23" ht="24.75" customHeight="1">
      <c r="Q41" s="313"/>
      <c r="R41" s="313"/>
      <c r="S41" s="313"/>
      <c r="T41" s="313"/>
      <c r="U41" s="313"/>
      <c r="V41" s="313"/>
      <c r="W41" s="313"/>
    </row>
  </sheetData>
  <mergeCells count="14">
    <mergeCell ref="C19:I19"/>
    <mergeCell ref="J19:P19"/>
    <mergeCell ref="Q19:W19"/>
    <mergeCell ref="Q20:W20"/>
    <mergeCell ref="Q6:W6"/>
    <mergeCell ref="C18:I18"/>
    <mergeCell ref="J18:P18"/>
    <mergeCell ref="Q18:W18"/>
    <mergeCell ref="Q4:W4"/>
    <mergeCell ref="C5:I5"/>
    <mergeCell ref="J5:P5"/>
    <mergeCell ref="Q5:W5"/>
    <mergeCell ref="C4:I4"/>
    <mergeCell ref="J4:P4"/>
  </mergeCells>
  <printOptions/>
  <pageMargins left="0.75" right="0.75" top="0.38" bottom="0.4" header="0.28" footer="0.28"/>
  <pageSetup fitToHeight="1" fitToWidth="1" horizontalDpi="600" verticalDpi="600" orientation="landscape" paperSize="9" scale="62"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zoomScale="75" zoomScaleNormal="75" workbookViewId="0" topLeftCell="A30">
      <selection activeCell="J44" sqref="J44"/>
    </sheetView>
  </sheetViews>
  <sheetFormatPr defaultColWidth="9.00390625" defaultRowHeight="18" customHeight="1"/>
  <cols>
    <col min="1" max="1" width="13.25390625" style="0" customWidth="1"/>
    <col min="2" max="13" width="10.875" style="0" customWidth="1"/>
  </cols>
  <sheetData>
    <row r="1" spans="1:13" ht="18" customHeight="1" thickBot="1">
      <c r="A1" s="3"/>
      <c r="B1" s="3"/>
      <c r="C1" s="3"/>
      <c r="D1" s="3"/>
      <c r="E1" s="3"/>
      <c r="F1" s="4"/>
      <c r="G1" s="4"/>
      <c r="H1" s="4"/>
      <c r="I1" s="4"/>
      <c r="J1" s="4"/>
      <c r="K1" s="3"/>
      <c r="L1" s="5"/>
      <c r="M1" s="4" t="s">
        <v>75</v>
      </c>
    </row>
    <row r="2" spans="1:13" ht="18" customHeight="1">
      <c r="A2" s="6" t="s">
        <v>118</v>
      </c>
      <c r="B2" s="7"/>
      <c r="C2" s="687" t="s">
        <v>170</v>
      </c>
      <c r="D2" s="688"/>
      <c r="E2" s="673" t="s">
        <v>172</v>
      </c>
      <c r="F2" s="674"/>
      <c r="G2" s="8" t="s">
        <v>86</v>
      </c>
      <c r="H2" s="673" t="s">
        <v>170</v>
      </c>
      <c r="I2" s="669"/>
      <c r="J2" s="8" t="s">
        <v>67</v>
      </c>
      <c r="K2" s="673" t="s">
        <v>170</v>
      </c>
      <c r="L2" s="669"/>
      <c r="M2" s="8" t="s">
        <v>67</v>
      </c>
    </row>
    <row r="3" spans="1:13" ht="18" customHeight="1">
      <c r="A3" s="9"/>
      <c r="B3" s="10"/>
      <c r="C3" s="677" t="s">
        <v>80</v>
      </c>
      <c r="D3" s="678"/>
      <c r="E3" s="679" t="s">
        <v>83</v>
      </c>
      <c r="F3" s="680"/>
      <c r="G3" s="11" t="s">
        <v>88</v>
      </c>
      <c r="H3" s="679" t="s">
        <v>71</v>
      </c>
      <c r="I3" s="681"/>
      <c r="J3" s="11" t="s">
        <v>70</v>
      </c>
      <c r="K3" s="679" t="s">
        <v>73</v>
      </c>
      <c r="L3" s="681"/>
      <c r="M3" s="11" t="s">
        <v>72</v>
      </c>
    </row>
    <row r="4" spans="1:13" ht="18" customHeight="1" thickBot="1">
      <c r="A4" s="9"/>
      <c r="B4" s="10"/>
      <c r="C4" s="677" t="s">
        <v>82</v>
      </c>
      <c r="D4" s="683"/>
      <c r="E4" s="679" t="s">
        <v>66</v>
      </c>
      <c r="F4" s="684"/>
      <c r="G4" s="11" t="s">
        <v>24</v>
      </c>
      <c r="H4" s="682" t="s">
        <v>69</v>
      </c>
      <c r="I4" s="681"/>
      <c r="J4" s="11" t="s">
        <v>1</v>
      </c>
      <c r="K4" s="682" t="s">
        <v>74</v>
      </c>
      <c r="L4" s="681"/>
      <c r="M4" s="11" t="s">
        <v>1</v>
      </c>
    </row>
    <row r="5" spans="1:15" ht="18" customHeight="1" thickTop="1">
      <c r="A5" s="245" t="s">
        <v>119</v>
      </c>
      <c r="B5" s="541"/>
      <c r="C5" s="506">
        <f>SUM(C6:C10)</f>
        <v>592.273</v>
      </c>
      <c r="D5" s="542">
        <v>1</v>
      </c>
      <c r="E5" s="554">
        <f>5673.99/O5</f>
        <v>567.399</v>
      </c>
      <c r="F5" s="544">
        <v>1</v>
      </c>
      <c r="G5" s="555">
        <f aca="true" t="shared" si="0" ref="G5:G15">+C5/E5</f>
        <v>1.0438386391234387</v>
      </c>
      <c r="H5" s="556"/>
      <c r="I5" s="557"/>
      <c r="J5" s="558"/>
      <c r="K5" s="556"/>
      <c r="L5" s="557"/>
      <c r="M5" s="558"/>
      <c r="N5" s="316"/>
      <c r="O5">
        <v>10</v>
      </c>
    </row>
    <row r="6" spans="1:14" ht="18" customHeight="1">
      <c r="A6" s="21"/>
      <c r="B6" s="222" t="s">
        <v>120</v>
      </c>
      <c r="C6" s="23">
        <f>950.59/O5</f>
        <v>95.059</v>
      </c>
      <c r="D6" s="19">
        <f>+C6/C$5</f>
        <v>0.16049862141276067</v>
      </c>
      <c r="E6" s="443">
        <f>799.19/O5</f>
        <v>79.91900000000001</v>
      </c>
      <c r="F6" s="411">
        <v>0.1408514995620366</v>
      </c>
      <c r="G6" s="444">
        <f t="shared" si="0"/>
        <v>1.189441809832455</v>
      </c>
      <c r="H6" s="465"/>
      <c r="I6" s="463"/>
      <c r="J6" s="466"/>
      <c r="K6" s="465"/>
      <c r="L6" s="463"/>
      <c r="M6" s="466"/>
      <c r="N6" s="316"/>
    </row>
    <row r="7" spans="1:14" ht="18" customHeight="1">
      <c r="A7" s="21"/>
      <c r="B7" s="222" t="s">
        <v>181</v>
      </c>
      <c r="C7" s="23">
        <f>(1248.91-28.23)/O5</f>
        <v>122.06800000000001</v>
      </c>
      <c r="D7" s="19">
        <f>+C7/C$5</f>
        <v>0.20610090279313764</v>
      </c>
      <c r="E7" s="443">
        <f>(1135.95-34.84)/O5</f>
        <v>110.11100000000002</v>
      </c>
      <c r="F7" s="411">
        <v>0.19406273186946046</v>
      </c>
      <c r="G7" s="444">
        <f t="shared" si="0"/>
        <v>1.1085904223919498</v>
      </c>
      <c r="H7" s="465"/>
      <c r="I7" s="463"/>
      <c r="J7" s="466"/>
      <c r="K7" s="465"/>
      <c r="L7" s="463"/>
      <c r="M7" s="466"/>
      <c r="N7" s="316"/>
    </row>
    <row r="8" spans="1:14" ht="18" customHeight="1">
      <c r="A8" s="26"/>
      <c r="B8" s="222" t="s">
        <v>127</v>
      </c>
      <c r="C8" s="23">
        <f>703.41/O5</f>
        <v>70.341</v>
      </c>
      <c r="D8" s="19">
        <f>+C8/C$5</f>
        <v>0.1187644886732976</v>
      </c>
      <c r="E8" s="445">
        <f>754.46/O5</f>
        <v>75.446</v>
      </c>
      <c r="F8" s="411">
        <v>0.13296815820965494</v>
      </c>
      <c r="G8" s="444">
        <f t="shared" si="0"/>
        <v>0.9323357103093602</v>
      </c>
      <c r="H8" s="465"/>
      <c r="I8" s="463"/>
      <c r="J8" s="466"/>
      <c r="K8" s="465"/>
      <c r="L8" s="463"/>
      <c r="M8" s="466"/>
      <c r="N8" s="316"/>
    </row>
    <row r="9" spans="1:14" ht="18" customHeight="1">
      <c r="A9" s="21"/>
      <c r="B9" s="222" t="s">
        <v>180</v>
      </c>
      <c r="C9" s="23">
        <f>287.58/O5</f>
        <v>28.758</v>
      </c>
      <c r="D9" s="19">
        <f>+C9/C$5</f>
        <v>0.04855531148642602</v>
      </c>
      <c r="E9" s="445">
        <f>296.37/O5</f>
        <v>29.637</v>
      </c>
      <c r="F9" s="411">
        <v>0.05223308465471388</v>
      </c>
      <c r="G9" s="444">
        <f t="shared" si="0"/>
        <v>0.9703411276444984</v>
      </c>
      <c r="H9" s="465"/>
      <c r="I9" s="463"/>
      <c r="J9" s="466"/>
      <c r="K9" s="465"/>
      <c r="L9" s="463"/>
      <c r="M9" s="466"/>
      <c r="N9" s="316"/>
    </row>
    <row r="10" spans="1:14" ht="18" customHeight="1" thickBot="1">
      <c r="A10" s="224"/>
      <c r="B10" s="610" t="s">
        <v>128</v>
      </c>
      <c r="C10" s="104">
        <f>(1507.23+1253.24)/O5</f>
        <v>276.047</v>
      </c>
      <c r="D10" s="225">
        <v>0.46608067563437805</v>
      </c>
      <c r="E10" s="446">
        <f>2722.86/O5</f>
        <v>272.286</v>
      </c>
      <c r="F10" s="447">
        <v>0.47988452570413415</v>
      </c>
      <c r="G10" s="456">
        <f t="shared" si="0"/>
        <v>1.0138126822532192</v>
      </c>
      <c r="H10" s="467"/>
      <c r="I10" s="468"/>
      <c r="J10" s="469"/>
      <c r="K10" s="467"/>
      <c r="L10" s="468"/>
      <c r="M10" s="469"/>
      <c r="N10" s="316"/>
    </row>
    <row r="11" spans="1:14" ht="18" customHeight="1" thickTop="1">
      <c r="A11" s="17" t="s">
        <v>121</v>
      </c>
      <c r="B11" s="226"/>
      <c r="C11" s="18">
        <f>SUM(C12:C14)</f>
        <v>317.587</v>
      </c>
      <c r="D11" s="19">
        <v>0.5361767293123273</v>
      </c>
      <c r="E11" s="454">
        <f>3157.89/O5</f>
        <v>315.789</v>
      </c>
      <c r="F11" s="411">
        <v>0.5565554398227702</v>
      </c>
      <c r="G11" s="444">
        <f t="shared" si="0"/>
        <v>1.0056936752071794</v>
      </c>
      <c r="H11" s="462"/>
      <c r="I11" s="463"/>
      <c r="J11" s="464"/>
      <c r="K11" s="462"/>
      <c r="L11" s="463"/>
      <c r="M11" s="464"/>
      <c r="N11" s="316"/>
    </row>
    <row r="12" spans="1:14" ht="18" customHeight="1">
      <c r="A12" s="21"/>
      <c r="B12" s="222" t="s">
        <v>122</v>
      </c>
      <c r="C12" s="23">
        <f>454.8/O5</f>
        <v>45.480000000000004</v>
      </c>
      <c r="D12" s="19">
        <v>0.07678891322076138</v>
      </c>
      <c r="E12" s="445">
        <f>309.45/O5</f>
        <v>30.945</v>
      </c>
      <c r="F12" s="411">
        <v>0.054538340744343924</v>
      </c>
      <c r="G12" s="444">
        <f t="shared" si="0"/>
        <v>1.4697043141056714</v>
      </c>
      <c r="H12" s="465"/>
      <c r="I12" s="463"/>
      <c r="J12" s="466"/>
      <c r="K12" s="465"/>
      <c r="L12" s="463"/>
      <c r="M12" s="466"/>
      <c r="N12" s="316"/>
    </row>
    <row r="13" spans="1:14" ht="18" customHeight="1">
      <c r="A13" s="21"/>
      <c r="B13" s="222" t="s">
        <v>129</v>
      </c>
      <c r="C13" s="23">
        <f>112.07/O5</f>
        <v>11.206999999999999</v>
      </c>
      <c r="D13" s="19">
        <v>0.01892201738049852</v>
      </c>
      <c r="E13" s="445">
        <f>403.15/O5</f>
        <v>40.315</v>
      </c>
      <c r="F13" s="411">
        <v>0.07105229300721362</v>
      </c>
      <c r="G13" s="444">
        <f t="shared" si="0"/>
        <v>0.27798586134193226</v>
      </c>
      <c r="H13" s="465"/>
      <c r="I13" s="463"/>
      <c r="J13" s="466"/>
      <c r="K13" s="465"/>
      <c r="L13" s="463"/>
      <c r="M13" s="466"/>
      <c r="N13" s="316"/>
    </row>
    <row r="14" spans="1:14" ht="18" customHeight="1">
      <c r="A14" s="21"/>
      <c r="B14" s="222" t="s">
        <v>130</v>
      </c>
      <c r="C14" s="23">
        <f>2609/O5</f>
        <v>260.9</v>
      </c>
      <c r="D14" s="19">
        <v>0.44046579871106745</v>
      </c>
      <c r="E14" s="445">
        <f>2445.29/O5</f>
        <v>244.529</v>
      </c>
      <c r="F14" s="411">
        <v>0.4309648060712127</v>
      </c>
      <c r="G14" s="444">
        <f t="shared" si="0"/>
        <v>1.0669491144199665</v>
      </c>
      <c r="H14" s="465"/>
      <c r="I14" s="463"/>
      <c r="J14" s="466"/>
      <c r="K14" s="465"/>
      <c r="L14" s="463"/>
      <c r="M14" s="466"/>
      <c r="N14" s="316"/>
    </row>
    <row r="15" spans="1:14" ht="18" customHeight="1" thickBot="1">
      <c r="A15" s="29" t="s">
        <v>123</v>
      </c>
      <c r="B15" s="30"/>
      <c r="C15" s="31">
        <f>2747/O5</f>
        <v>274.7</v>
      </c>
      <c r="D15" s="32">
        <v>0.46382327068767276</v>
      </c>
      <c r="E15" s="470">
        <f>2516.1/O5</f>
        <v>251.60999999999999</v>
      </c>
      <c r="F15" s="416">
        <v>0.4434445601772298</v>
      </c>
      <c r="G15" s="471">
        <f t="shared" si="0"/>
        <v>1.0917690075911133</v>
      </c>
      <c r="H15" s="472"/>
      <c r="I15" s="473"/>
      <c r="J15" s="474"/>
      <c r="K15" s="472"/>
      <c r="L15" s="473"/>
      <c r="M15" s="474"/>
      <c r="N15" s="316"/>
    </row>
    <row r="16" spans="1:13" ht="18" customHeight="1" thickBot="1">
      <c r="A16" s="3"/>
      <c r="B16" s="3"/>
      <c r="C16" s="3"/>
      <c r="D16" s="3"/>
      <c r="E16" s="3"/>
      <c r="F16" s="3"/>
      <c r="G16" s="3"/>
      <c r="H16" s="3"/>
      <c r="I16" s="3"/>
      <c r="J16" s="3"/>
      <c r="K16" s="3"/>
      <c r="L16" s="3"/>
      <c r="M16" s="3"/>
    </row>
    <row r="17" spans="1:13" ht="18" customHeight="1">
      <c r="A17" s="6" t="s">
        <v>126</v>
      </c>
      <c r="B17" s="227"/>
      <c r="C17" s="687" t="s">
        <v>170</v>
      </c>
      <c r="D17" s="688"/>
      <c r="E17" s="673" t="s">
        <v>172</v>
      </c>
      <c r="F17" s="674"/>
      <c r="G17" s="8" t="s">
        <v>86</v>
      </c>
      <c r="H17" s="673" t="s">
        <v>170</v>
      </c>
      <c r="I17" s="669"/>
      <c r="J17" s="8" t="s">
        <v>67</v>
      </c>
      <c r="K17" s="673" t="s">
        <v>170</v>
      </c>
      <c r="L17" s="669"/>
      <c r="M17" s="8" t="s">
        <v>67</v>
      </c>
    </row>
    <row r="18" spans="1:13" ht="18" customHeight="1">
      <c r="A18" s="228"/>
      <c r="B18" s="229"/>
      <c r="C18" s="677" t="s">
        <v>80</v>
      </c>
      <c r="D18" s="678"/>
      <c r="E18" s="679" t="s">
        <v>83</v>
      </c>
      <c r="F18" s="680"/>
      <c r="G18" s="11" t="s">
        <v>88</v>
      </c>
      <c r="H18" s="679" t="s">
        <v>71</v>
      </c>
      <c r="I18" s="681"/>
      <c r="J18" s="11" t="s">
        <v>70</v>
      </c>
      <c r="K18" s="679" t="s">
        <v>73</v>
      </c>
      <c r="L18" s="681"/>
      <c r="M18" s="11" t="s">
        <v>72</v>
      </c>
    </row>
    <row r="19" spans="1:13" ht="18" customHeight="1" thickBot="1">
      <c r="A19" s="144" t="s">
        <v>99</v>
      </c>
      <c r="B19" s="230"/>
      <c r="C19" s="677" t="s">
        <v>82</v>
      </c>
      <c r="D19" s="683"/>
      <c r="E19" s="679" t="s">
        <v>66</v>
      </c>
      <c r="F19" s="684"/>
      <c r="G19" s="11" t="s">
        <v>24</v>
      </c>
      <c r="H19" s="682" t="s">
        <v>69</v>
      </c>
      <c r="I19" s="681"/>
      <c r="J19" s="11" t="s">
        <v>1</v>
      </c>
      <c r="K19" s="682" t="s">
        <v>74</v>
      </c>
      <c r="L19" s="681"/>
      <c r="M19" s="11" t="s">
        <v>1</v>
      </c>
    </row>
    <row r="20" spans="1:15" ht="18" customHeight="1" thickTop="1">
      <c r="A20" s="232" t="s">
        <v>8</v>
      </c>
      <c r="B20" s="233"/>
      <c r="C20" s="506">
        <v>7.3</v>
      </c>
      <c r="D20" s="542">
        <v>0.19210526315789472</v>
      </c>
      <c r="E20" s="554">
        <v>7.953</v>
      </c>
      <c r="F20" s="544">
        <v>0.2295834415865593</v>
      </c>
      <c r="G20" s="555">
        <v>0.9178926191374324</v>
      </c>
      <c r="H20" s="546">
        <v>8</v>
      </c>
      <c r="I20" s="549">
        <v>0.2222222222222222</v>
      </c>
      <c r="J20" s="548">
        <v>0.9125</v>
      </c>
      <c r="K20" s="546">
        <v>6.2</v>
      </c>
      <c r="L20" s="549">
        <v>0.16756756756756758</v>
      </c>
      <c r="M20" s="548">
        <v>1.1774193548387095</v>
      </c>
      <c r="N20" s="308"/>
      <c r="O20">
        <v>10</v>
      </c>
    </row>
    <row r="21" spans="1:13" ht="18" customHeight="1">
      <c r="A21" s="97" t="s">
        <v>9</v>
      </c>
      <c r="B21" s="234"/>
      <c r="C21" s="23">
        <v>7.1</v>
      </c>
      <c r="D21" s="19">
        <v>0.1868421052631579</v>
      </c>
      <c r="E21" s="443">
        <v>6.941</v>
      </c>
      <c r="F21" s="411">
        <v>0.2003695043445628</v>
      </c>
      <c r="G21" s="444">
        <v>1.0229073620515776</v>
      </c>
      <c r="H21" s="413">
        <v>7.2</v>
      </c>
      <c r="I21" s="429">
        <v>0.2</v>
      </c>
      <c r="J21" s="431">
        <v>0.986111111111111</v>
      </c>
      <c r="K21" s="413">
        <v>6.6</v>
      </c>
      <c r="L21" s="429">
        <v>0.1783783783783784</v>
      </c>
      <c r="M21" s="431">
        <v>1.0757575757575757</v>
      </c>
    </row>
    <row r="22" spans="1:13" ht="18" customHeight="1">
      <c r="A22" s="97" t="s">
        <v>10</v>
      </c>
      <c r="B22" s="234"/>
      <c r="C22" s="23">
        <v>9</v>
      </c>
      <c r="D22" s="19">
        <v>0.23684210526315788</v>
      </c>
      <c r="E22" s="443">
        <v>6.241</v>
      </c>
      <c r="F22" s="411">
        <v>0.1801622355012846</v>
      </c>
      <c r="G22" s="444">
        <v>1.4420765902900177</v>
      </c>
      <c r="H22" s="413">
        <v>8</v>
      </c>
      <c r="I22" s="429">
        <v>0.2222222222222222</v>
      </c>
      <c r="J22" s="431">
        <v>1.125</v>
      </c>
      <c r="K22" s="413">
        <v>8</v>
      </c>
      <c r="L22" s="429">
        <v>0.21621621621621623</v>
      </c>
      <c r="M22" s="431">
        <v>1.125</v>
      </c>
    </row>
    <row r="23" spans="1:13" ht="18" customHeight="1">
      <c r="A23" s="97" t="s">
        <v>11</v>
      </c>
      <c r="B23" s="234"/>
      <c r="C23" s="23">
        <v>3.2</v>
      </c>
      <c r="D23" s="27">
        <v>0.08421052631578947</v>
      </c>
      <c r="E23" s="445">
        <v>4.517</v>
      </c>
      <c r="F23" s="411">
        <v>0.13039461909298233</v>
      </c>
      <c r="G23" s="444">
        <v>0.7084348018596414</v>
      </c>
      <c r="H23" s="413">
        <v>3.8</v>
      </c>
      <c r="I23" s="429">
        <v>0.10555555555555556</v>
      </c>
      <c r="J23" s="431">
        <v>0.8421052631578948</v>
      </c>
      <c r="K23" s="413">
        <v>3.6</v>
      </c>
      <c r="L23" s="429">
        <v>0.0972972972972973</v>
      </c>
      <c r="M23" s="431">
        <v>0.888888888888889</v>
      </c>
    </row>
    <row r="24" spans="1:13" ht="18" customHeight="1">
      <c r="A24" s="235" t="s">
        <v>12</v>
      </c>
      <c r="B24" s="236"/>
      <c r="C24" s="23">
        <v>1.9</v>
      </c>
      <c r="D24" s="28">
        <v>0.05</v>
      </c>
      <c r="E24" s="445">
        <v>1.932</v>
      </c>
      <c r="F24" s="411">
        <v>0.055772062007447824</v>
      </c>
      <c r="G24" s="444">
        <v>0.9834368530020704</v>
      </c>
      <c r="H24" s="413">
        <v>1.8</v>
      </c>
      <c r="I24" s="429">
        <v>0.05</v>
      </c>
      <c r="J24" s="431">
        <v>1.0555555555555556</v>
      </c>
      <c r="K24" s="413">
        <v>1.6</v>
      </c>
      <c r="L24" s="429">
        <v>0.043243243243243246</v>
      </c>
      <c r="M24" s="431">
        <v>1.1875</v>
      </c>
    </row>
    <row r="25" spans="1:13" ht="18" customHeight="1" thickBot="1">
      <c r="A25" s="589" t="s">
        <v>207</v>
      </c>
      <c r="B25" s="237"/>
      <c r="C25" s="104">
        <v>9.5</v>
      </c>
      <c r="D25" s="225">
        <v>0.25</v>
      </c>
      <c r="E25" s="446">
        <v>7.057000000000002</v>
      </c>
      <c r="F25" s="455">
        <v>0.20371813746716327</v>
      </c>
      <c r="G25" s="448">
        <v>1.3461810967833352</v>
      </c>
      <c r="H25" s="459">
        <v>7.2</v>
      </c>
      <c r="I25" s="457">
        <v>0.2</v>
      </c>
      <c r="J25" s="458">
        <v>1.3194444444444444</v>
      </c>
      <c r="K25" s="459">
        <v>11</v>
      </c>
      <c r="L25" s="457">
        <v>0.2972972972972973</v>
      </c>
      <c r="M25" s="458">
        <v>0.8636363636363636</v>
      </c>
    </row>
    <row r="26" spans="1:13" ht="18" customHeight="1" thickBot="1" thickTop="1">
      <c r="A26" s="238" t="s">
        <v>116</v>
      </c>
      <c r="B26" s="239"/>
      <c r="C26" s="112">
        <v>38</v>
      </c>
      <c r="D26" s="240">
        <v>1</v>
      </c>
      <c r="E26" s="460">
        <v>34.641</v>
      </c>
      <c r="F26" s="416">
        <v>1</v>
      </c>
      <c r="G26" s="451">
        <v>1.0969660229208165</v>
      </c>
      <c r="H26" s="417">
        <v>36</v>
      </c>
      <c r="I26" s="461">
        <v>1</v>
      </c>
      <c r="J26" s="453">
        <v>1.0555555555555556</v>
      </c>
      <c r="K26" s="417">
        <v>37</v>
      </c>
      <c r="L26" s="461">
        <v>1</v>
      </c>
      <c r="M26" s="453">
        <v>1.027027027027027</v>
      </c>
    </row>
    <row r="27" spans="1:13" ht="18" customHeight="1" thickBot="1">
      <c r="A27" s="5"/>
      <c r="B27" s="241"/>
      <c r="C27" s="3"/>
      <c r="D27" s="3"/>
      <c r="E27" s="3"/>
      <c r="F27" s="3"/>
      <c r="G27" s="3"/>
      <c r="H27" s="3"/>
      <c r="I27" s="3"/>
      <c r="J27" s="3"/>
      <c r="K27" s="3"/>
      <c r="L27" s="3"/>
      <c r="M27" s="3"/>
    </row>
    <row r="28" spans="1:13" ht="18" customHeight="1">
      <c r="A28" s="6" t="s">
        <v>132</v>
      </c>
      <c r="B28" s="227"/>
      <c r="C28" s="687" t="s">
        <v>170</v>
      </c>
      <c r="D28" s="688"/>
      <c r="E28" s="673" t="s">
        <v>172</v>
      </c>
      <c r="F28" s="674"/>
      <c r="G28" s="8" t="s">
        <v>86</v>
      </c>
      <c r="H28" s="673" t="s">
        <v>170</v>
      </c>
      <c r="I28" s="669"/>
      <c r="J28" s="8" t="s">
        <v>67</v>
      </c>
      <c r="K28" s="673" t="s">
        <v>170</v>
      </c>
      <c r="L28" s="669"/>
      <c r="M28" s="8" t="s">
        <v>67</v>
      </c>
    </row>
    <row r="29" spans="1:13" ht="18" customHeight="1">
      <c r="A29" s="228"/>
      <c r="B29" s="229"/>
      <c r="C29" s="677" t="s">
        <v>80</v>
      </c>
      <c r="D29" s="678"/>
      <c r="E29" s="679" t="s">
        <v>83</v>
      </c>
      <c r="F29" s="680"/>
      <c r="G29" s="11" t="s">
        <v>88</v>
      </c>
      <c r="H29" s="679" t="s">
        <v>71</v>
      </c>
      <c r="I29" s="681"/>
      <c r="J29" s="11" t="s">
        <v>70</v>
      </c>
      <c r="K29" s="679" t="s">
        <v>73</v>
      </c>
      <c r="L29" s="681"/>
      <c r="M29" s="11" t="s">
        <v>72</v>
      </c>
    </row>
    <row r="30" spans="1:13" ht="18" customHeight="1" thickBot="1">
      <c r="A30" s="228" t="s">
        <v>131</v>
      </c>
      <c r="B30" s="230"/>
      <c r="C30" s="677" t="s">
        <v>82</v>
      </c>
      <c r="D30" s="683"/>
      <c r="E30" s="679" t="s">
        <v>66</v>
      </c>
      <c r="F30" s="684"/>
      <c r="G30" s="11" t="s">
        <v>24</v>
      </c>
      <c r="H30" s="682" t="s">
        <v>69</v>
      </c>
      <c r="I30" s="681"/>
      <c r="J30" s="11" t="s">
        <v>1</v>
      </c>
      <c r="K30" s="682" t="s">
        <v>74</v>
      </c>
      <c r="L30" s="681"/>
      <c r="M30" s="11" t="s">
        <v>1</v>
      </c>
    </row>
    <row r="31" spans="1:15" ht="18" customHeight="1" thickTop="1">
      <c r="A31" s="232" t="s">
        <v>8</v>
      </c>
      <c r="B31" s="233"/>
      <c r="C31" s="559">
        <v>10</v>
      </c>
      <c r="D31" s="542">
        <v>0.3623188405797102</v>
      </c>
      <c r="E31" s="554">
        <v>8.7</v>
      </c>
      <c r="F31" s="544">
        <v>0.29292929292929293</v>
      </c>
      <c r="G31" s="555">
        <v>1.15</v>
      </c>
      <c r="H31" s="560"/>
      <c r="I31" s="561"/>
      <c r="J31" s="562"/>
      <c r="K31" s="560"/>
      <c r="L31" s="561"/>
      <c r="M31" s="562"/>
      <c r="O31">
        <v>10</v>
      </c>
    </row>
    <row r="32" spans="1:13" ht="18" customHeight="1">
      <c r="A32" s="97" t="s">
        <v>9</v>
      </c>
      <c r="B32" s="234"/>
      <c r="C32" s="439">
        <v>5.8</v>
      </c>
      <c r="D32" s="19">
        <v>0.2101449275362319</v>
      </c>
      <c r="E32" s="443">
        <v>8.2</v>
      </c>
      <c r="F32" s="411">
        <v>0.27609427609427606</v>
      </c>
      <c r="G32" s="444">
        <v>0.716</v>
      </c>
      <c r="H32" s="515"/>
      <c r="I32" s="516"/>
      <c r="J32" s="517"/>
      <c r="K32" s="515"/>
      <c r="L32" s="516"/>
      <c r="M32" s="517"/>
    </row>
    <row r="33" spans="1:13" ht="18" customHeight="1">
      <c r="A33" s="97" t="s">
        <v>10</v>
      </c>
      <c r="B33" s="234"/>
      <c r="C33" s="439">
        <v>3</v>
      </c>
      <c r="D33" s="19">
        <v>0.10869565217391305</v>
      </c>
      <c r="E33" s="443">
        <v>3.5</v>
      </c>
      <c r="F33" s="411">
        <v>0.11784511784511785</v>
      </c>
      <c r="G33" s="444">
        <v>0.865</v>
      </c>
      <c r="H33" s="515"/>
      <c r="I33" s="516"/>
      <c r="J33" s="517"/>
      <c r="K33" s="515"/>
      <c r="L33" s="516"/>
      <c r="M33" s="517"/>
    </row>
    <row r="34" spans="1:13" ht="18" customHeight="1">
      <c r="A34" s="97" t="s">
        <v>11</v>
      </c>
      <c r="B34" s="234"/>
      <c r="C34" s="439">
        <v>6.6</v>
      </c>
      <c r="D34" s="27">
        <v>0.2391304347826087</v>
      </c>
      <c r="E34" s="445">
        <v>5.8</v>
      </c>
      <c r="F34" s="411">
        <v>0.19528619528619529</v>
      </c>
      <c r="G34" s="444">
        <v>1.137</v>
      </c>
      <c r="H34" s="515"/>
      <c r="I34" s="516"/>
      <c r="J34" s="517"/>
      <c r="K34" s="515"/>
      <c r="L34" s="516"/>
      <c r="M34" s="517"/>
    </row>
    <row r="35" spans="1:13" ht="18" customHeight="1">
      <c r="A35" s="235" t="s">
        <v>12</v>
      </c>
      <c r="B35" s="236"/>
      <c r="C35" s="439">
        <v>0.9</v>
      </c>
      <c r="D35" s="28">
        <v>0.03260869565217392</v>
      </c>
      <c r="E35" s="445">
        <v>1.6</v>
      </c>
      <c r="F35" s="411">
        <v>0.05387205387205388</v>
      </c>
      <c r="G35" s="444">
        <v>0.586</v>
      </c>
      <c r="H35" s="515"/>
      <c r="I35" s="516"/>
      <c r="J35" s="517"/>
      <c r="K35" s="515"/>
      <c r="L35" s="516"/>
      <c r="M35" s="517"/>
    </row>
    <row r="36" spans="1:13" ht="18" customHeight="1" thickBot="1">
      <c r="A36" s="589" t="s">
        <v>205</v>
      </c>
      <c r="B36" s="237"/>
      <c r="C36" s="440">
        <v>1.3</v>
      </c>
      <c r="D36" s="225">
        <v>0.04710144927536233</v>
      </c>
      <c r="E36" s="446">
        <v>1.9</v>
      </c>
      <c r="F36" s="447">
        <v>0.06397306397306397</v>
      </c>
      <c r="G36" s="448">
        <v>0.657</v>
      </c>
      <c r="H36" s="518"/>
      <c r="I36" s="519"/>
      <c r="J36" s="520"/>
      <c r="K36" s="518"/>
      <c r="L36" s="519"/>
      <c r="M36" s="520"/>
    </row>
    <row r="37" spans="1:13" ht="18" customHeight="1" thickBot="1" thickTop="1">
      <c r="A37" s="238" t="s">
        <v>116</v>
      </c>
      <c r="B37" s="239"/>
      <c r="C37" s="441">
        <v>27.6</v>
      </c>
      <c r="D37" s="442">
        <v>1</v>
      </c>
      <c r="E37" s="449">
        <v>29.7</v>
      </c>
      <c r="F37" s="450">
        <v>1</v>
      </c>
      <c r="G37" s="451">
        <v>0.932</v>
      </c>
      <c r="H37" s="609">
        <v>31</v>
      </c>
      <c r="I37" s="514"/>
      <c r="J37" s="452">
        <v>0.892</v>
      </c>
      <c r="K37" s="609">
        <v>28</v>
      </c>
      <c r="L37" s="514"/>
      <c r="M37" s="452">
        <v>0.988</v>
      </c>
    </row>
  </sheetData>
  <mergeCells count="36">
    <mergeCell ref="H30:I30"/>
    <mergeCell ref="K30:L30"/>
    <mergeCell ref="C29:D29"/>
    <mergeCell ref="E29:F29"/>
    <mergeCell ref="H29:I29"/>
    <mergeCell ref="K29:L29"/>
    <mergeCell ref="C30:D30"/>
    <mergeCell ref="E30:F30"/>
    <mergeCell ref="C28:D28"/>
    <mergeCell ref="E28:F28"/>
    <mergeCell ref="H28:I28"/>
    <mergeCell ref="K28:L28"/>
    <mergeCell ref="H17:I17"/>
    <mergeCell ref="K17:L17"/>
    <mergeCell ref="H19:I19"/>
    <mergeCell ref="K19:L19"/>
    <mergeCell ref="H18:I18"/>
    <mergeCell ref="K18:L18"/>
    <mergeCell ref="H2:I2"/>
    <mergeCell ref="K2:L2"/>
    <mergeCell ref="H4:I4"/>
    <mergeCell ref="K4:L4"/>
    <mergeCell ref="H3:I3"/>
    <mergeCell ref="K3:L3"/>
    <mergeCell ref="C2:D2"/>
    <mergeCell ref="E2:F2"/>
    <mergeCell ref="C3:D3"/>
    <mergeCell ref="E3:F3"/>
    <mergeCell ref="C4:D4"/>
    <mergeCell ref="E4:F4"/>
    <mergeCell ref="C19:D19"/>
    <mergeCell ref="E19:F19"/>
    <mergeCell ref="C17:D17"/>
    <mergeCell ref="E17:F17"/>
    <mergeCell ref="C18:D18"/>
    <mergeCell ref="E18:F18"/>
  </mergeCells>
  <printOptions/>
  <pageMargins left="0.75" right="0.75" top="0.38" bottom="0.4" header="0.28" footer="0.28"/>
  <pageSetup fitToHeight="1" fitToWidth="1" horizontalDpi="600" verticalDpi="600" orientation="landscape" paperSize="9" scale="89"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3:O28"/>
  <sheetViews>
    <sheetView zoomScale="75" zoomScaleNormal="75" workbookViewId="0" topLeftCell="A14">
      <selection activeCell="F14" sqref="F14"/>
    </sheetView>
  </sheetViews>
  <sheetFormatPr defaultColWidth="9.00390625" defaultRowHeight="13.5"/>
  <cols>
    <col min="1" max="13" width="10.00390625" style="0" customWidth="1"/>
  </cols>
  <sheetData>
    <row r="1" ht="19.5" customHeight="1"/>
    <row r="2" ht="19.5" customHeight="1"/>
    <row r="3" spans="1:13" ht="19.5" customHeight="1" thickBot="1">
      <c r="A3" s="3"/>
      <c r="B3" s="3"/>
      <c r="C3" s="3"/>
      <c r="D3" s="3"/>
      <c r="E3" s="3"/>
      <c r="F3" s="3"/>
      <c r="G3" s="3"/>
      <c r="H3" s="3"/>
      <c r="I3" s="5"/>
      <c r="J3" s="5"/>
      <c r="K3" s="5"/>
      <c r="L3" s="5"/>
      <c r="M3" s="4" t="s">
        <v>101</v>
      </c>
    </row>
    <row r="4" spans="1:13" ht="19.5" customHeight="1">
      <c r="A4" s="6" t="s">
        <v>54</v>
      </c>
      <c r="B4" s="242"/>
      <c r="C4" s="687" t="s">
        <v>170</v>
      </c>
      <c r="D4" s="688"/>
      <c r="E4" s="673" t="s">
        <v>172</v>
      </c>
      <c r="F4" s="674"/>
      <c r="G4" s="8" t="s">
        <v>86</v>
      </c>
      <c r="H4" s="673" t="s">
        <v>170</v>
      </c>
      <c r="I4" s="669"/>
      <c r="J4" s="8" t="s">
        <v>67</v>
      </c>
      <c r="K4" s="673" t="s">
        <v>170</v>
      </c>
      <c r="L4" s="669"/>
      <c r="M4" s="8" t="s">
        <v>67</v>
      </c>
    </row>
    <row r="5" spans="1:13" ht="19.5" customHeight="1">
      <c r="A5" s="712" t="s">
        <v>13</v>
      </c>
      <c r="B5" s="713"/>
      <c r="C5" s="677" t="s">
        <v>80</v>
      </c>
      <c r="D5" s="678"/>
      <c r="E5" s="679" t="s">
        <v>83</v>
      </c>
      <c r="F5" s="680"/>
      <c r="G5" s="11" t="s">
        <v>88</v>
      </c>
      <c r="H5" s="679" t="s">
        <v>71</v>
      </c>
      <c r="I5" s="681"/>
      <c r="J5" s="11" t="s">
        <v>70</v>
      </c>
      <c r="K5" s="679" t="s">
        <v>73</v>
      </c>
      <c r="L5" s="681"/>
      <c r="M5" s="11" t="s">
        <v>72</v>
      </c>
    </row>
    <row r="6" spans="1:13" ht="19.5" customHeight="1" thickBot="1">
      <c r="A6" s="100"/>
      <c r="B6" s="243"/>
      <c r="C6" s="677" t="s">
        <v>82</v>
      </c>
      <c r="D6" s="683"/>
      <c r="E6" s="679" t="s">
        <v>66</v>
      </c>
      <c r="F6" s="684"/>
      <c r="G6" s="11" t="s">
        <v>24</v>
      </c>
      <c r="H6" s="682" t="s">
        <v>69</v>
      </c>
      <c r="I6" s="681"/>
      <c r="J6" s="11" t="s">
        <v>1</v>
      </c>
      <c r="K6" s="682" t="s">
        <v>74</v>
      </c>
      <c r="L6" s="681"/>
      <c r="M6" s="11" t="s">
        <v>1</v>
      </c>
    </row>
    <row r="7" spans="1:15" ht="19.5" customHeight="1" thickTop="1">
      <c r="A7" s="245" t="s">
        <v>90</v>
      </c>
      <c r="B7" s="233"/>
      <c r="C7" s="569">
        <v>117.138</v>
      </c>
      <c r="D7" s="551">
        <v>0.5100985028610248</v>
      </c>
      <c r="E7" s="477">
        <v>102.191</v>
      </c>
      <c r="F7" s="130">
        <v>0.5046020600637968</v>
      </c>
      <c r="G7" s="132">
        <v>1.1462653266921745</v>
      </c>
      <c r="H7" s="246">
        <v>105</v>
      </c>
      <c r="I7" s="130">
        <v>0.4918032786885246</v>
      </c>
      <c r="J7" s="132">
        <v>1.1156000000000001</v>
      </c>
      <c r="K7" s="247">
        <v>117</v>
      </c>
      <c r="L7" s="130">
        <v>0.5131578947368421</v>
      </c>
      <c r="M7" s="132">
        <v>1.0011794871794872</v>
      </c>
      <c r="O7">
        <v>10</v>
      </c>
    </row>
    <row r="8" spans="1:13" ht="19.5" customHeight="1" thickBot="1">
      <c r="A8" s="224" t="s">
        <v>110</v>
      </c>
      <c r="B8" s="248"/>
      <c r="C8" s="476">
        <v>112.50099999999999</v>
      </c>
      <c r="D8" s="105">
        <v>0.4899058518189498</v>
      </c>
      <c r="E8" s="478">
        <v>100.32799999999999</v>
      </c>
      <c r="F8" s="107">
        <v>0.49540287776888964</v>
      </c>
      <c r="G8" s="90">
        <v>1.1213320309385217</v>
      </c>
      <c r="H8" s="106">
        <v>108.5</v>
      </c>
      <c r="I8" s="107">
        <v>0.5081967213114754</v>
      </c>
      <c r="J8" s="90">
        <v>1.0368755760368662</v>
      </c>
      <c r="K8" s="109">
        <v>111</v>
      </c>
      <c r="L8" s="107">
        <v>0.4868421052631579</v>
      </c>
      <c r="M8" s="90">
        <v>1.0135225225225224</v>
      </c>
    </row>
    <row r="9" spans="1:13" ht="19.5" customHeight="1" thickTop="1">
      <c r="A9" s="91"/>
      <c r="B9" s="92" t="s">
        <v>111</v>
      </c>
      <c r="C9" s="475">
        <v>19.569</v>
      </c>
      <c r="D9" s="28">
        <v>0.08521673242233428</v>
      </c>
      <c r="E9" s="479">
        <v>19.902</v>
      </c>
      <c r="F9" s="93">
        <v>0.09827274612627027</v>
      </c>
      <c r="G9" s="80">
        <v>0.9832680132649984</v>
      </c>
      <c r="H9" s="20">
        <v>20</v>
      </c>
      <c r="I9" s="93">
        <v>0.0936768149882904</v>
      </c>
      <c r="J9" s="80">
        <v>0.9784499999999999</v>
      </c>
      <c r="K9" s="96">
        <v>19.75</v>
      </c>
      <c r="L9" s="93">
        <v>0.08662280701754387</v>
      </c>
      <c r="M9" s="80">
        <v>0.9908354430379747</v>
      </c>
    </row>
    <row r="10" spans="1:13" ht="19.5" customHeight="1">
      <c r="A10" s="97"/>
      <c r="B10" s="98" t="s">
        <v>112</v>
      </c>
      <c r="C10" s="475">
        <v>60.653</v>
      </c>
      <c r="D10" s="27">
        <v>0.26412440449751345</v>
      </c>
      <c r="E10" s="479">
        <v>53.04</v>
      </c>
      <c r="F10" s="99">
        <v>0.2619026456907534</v>
      </c>
      <c r="G10" s="80">
        <v>1.1435331825037707</v>
      </c>
      <c r="H10" s="20">
        <v>58</v>
      </c>
      <c r="I10" s="99">
        <v>0.2716627634660422</v>
      </c>
      <c r="J10" s="80">
        <v>1.0457413793103447</v>
      </c>
      <c r="K10" s="96">
        <v>59.24</v>
      </c>
      <c r="L10" s="99">
        <v>0.25982456140350874</v>
      </c>
      <c r="M10" s="80">
        <v>1.023852126941256</v>
      </c>
    </row>
    <row r="11" spans="1:13" ht="19.5" customHeight="1">
      <c r="A11" s="26"/>
      <c r="B11" s="98" t="s">
        <v>113</v>
      </c>
      <c r="C11" s="475">
        <v>13.615</v>
      </c>
      <c r="D11" s="27">
        <v>0.05928896785375243</v>
      </c>
      <c r="E11" s="479">
        <v>12.109</v>
      </c>
      <c r="F11" s="99">
        <v>0.05979221600055304</v>
      </c>
      <c r="G11" s="80">
        <v>1.1243703030803536</v>
      </c>
      <c r="H11" s="20">
        <v>12.5</v>
      </c>
      <c r="I11" s="99">
        <v>0.0585480093676815</v>
      </c>
      <c r="J11" s="80">
        <v>1.0892</v>
      </c>
      <c r="K11" s="96">
        <v>13.27</v>
      </c>
      <c r="L11" s="99">
        <v>0.05820175438596491</v>
      </c>
      <c r="M11" s="80">
        <v>1.0259984928409949</v>
      </c>
    </row>
    <row r="12" spans="1:13" ht="19.5" customHeight="1">
      <c r="A12" s="100"/>
      <c r="B12" s="101" t="s">
        <v>114</v>
      </c>
      <c r="C12" s="475">
        <v>18.406</v>
      </c>
      <c r="D12" s="27">
        <v>0.08015223961191091</v>
      </c>
      <c r="E12" s="479">
        <v>14.950999999999999</v>
      </c>
      <c r="F12" s="99">
        <v>0.07382553649552138</v>
      </c>
      <c r="G12" s="80">
        <v>1.2310882215236438</v>
      </c>
      <c r="H12" s="20">
        <v>18</v>
      </c>
      <c r="I12" s="99">
        <v>0.08430913348946135</v>
      </c>
      <c r="J12" s="80">
        <v>1.0225555555555554</v>
      </c>
      <c r="K12" s="96">
        <v>18.52</v>
      </c>
      <c r="L12" s="99">
        <v>0.0812280701754386</v>
      </c>
      <c r="M12" s="80">
        <v>0.9938444924406047</v>
      </c>
    </row>
    <row r="13" spans="1:13" ht="19.5" customHeight="1" thickBot="1">
      <c r="A13" s="102"/>
      <c r="B13" s="103" t="s">
        <v>115</v>
      </c>
      <c r="C13" s="476">
        <v>0.258</v>
      </c>
      <c r="D13" s="105">
        <v>0.0011235074334387165</v>
      </c>
      <c r="E13" s="478">
        <v>0.32599999999999996</v>
      </c>
      <c r="F13" s="107">
        <v>0.0016097334557915836</v>
      </c>
      <c r="G13" s="90">
        <v>0.7914110429447854</v>
      </c>
      <c r="H13" s="106">
        <v>0</v>
      </c>
      <c r="I13" s="107">
        <v>0</v>
      </c>
      <c r="J13" s="108" t="s">
        <v>26</v>
      </c>
      <c r="K13" s="109">
        <v>0.22</v>
      </c>
      <c r="L13" s="107">
        <v>0.0009649122807017545</v>
      </c>
      <c r="M13" s="108">
        <v>1.1727272727272726</v>
      </c>
    </row>
    <row r="14" spans="1:13" ht="19.5" customHeight="1" thickBot="1" thickTop="1">
      <c r="A14" s="110" t="s">
        <v>116</v>
      </c>
      <c r="B14" s="111"/>
      <c r="C14" s="112">
        <v>229.638</v>
      </c>
      <c r="D14" s="113">
        <v>1</v>
      </c>
      <c r="E14" s="114">
        <v>202.518</v>
      </c>
      <c r="F14" s="115">
        <v>1</v>
      </c>
      <c r="G14" s="118">
        <v>1.133914022457263</v>
      </c>
      <c r="H14" s="114">
        <v>213.5</v>
      </c>
      <c r="I14" s="115">
        <v>1</v>
      </c>
      <c r="J14" s="118">
        <v>1.0756440281030446</v>
      </c>
      <c r="K14" s="119">
        <v>228</v>
      </c>
      <c r="L14" s="115">
        <v>1</v>
      </c>
      <c r="M14" s="118">
        <v>1.007236842105263</v>
      </c>
    </row>
    <row r="15" spans="1:13" ht="19.5" customHeight="1" thickBot="1">
      <c r="A15" s="249"/>
      <c r="B15" s="250"/>
      <c r="C15" s="251"/>
      <c r="D15" s="252"/>
      <c r="E15" s="124"/>
      <c r="F15" s="253"/>
      <c r="G15" s="254"/>
      <c r="H15" s="124"/>
      <c r="I15" s="253"/>
      <c r="J15" s="254"/>
      <c r="K15" s="124"/>
      <c r="L15" s="253"/>
      <c r="M15" s="4"/>
    </row>
    <row r="16" spans="1:13" ht="19.5" customHeight="1">
      <c r="A16" s="6" t="s">
        <v>208</v>
      </c>
      <c r="B16" s="242"/>
      <c r="C16" s="687" t="s">
        <v>170</v>
      </c>
      <c r="D16" s="688"/>
      <c r="E16" s="673" t="s">
        <v>172</v>
      </c>
      <c r="F16" s="674"/>
      <c r="G16" s="8" t="s">
        <v>86</v>
      </c>
      <c r="H16" s="714" t="s">
        <v>182</v>
      </c>
      <c r="I16" s="715"/>
      <c r="J16" s="715"/>
      <c r="K16" s="715"/>
      <c r="L16" s="715"/>
      <c r="M16" s="716"/>
    </row>
    <row r="17" spans="1:13" ht="19.5" customHeight="1">
      <c r="A17" s="712" t="s">
        <v>14</v>
      </c>
      <c r="B17" s="713"/>
      <c r="C17" s="677" t="s">
        <v>80</v>
      </c>
      <c r="D17" s="678"/>
      <c r="E17" s="679" t="s">
        <v>83</v>
      </c>
      <c r="F17" s="680"/>
      <c r="G17" s="11" t="s">
        <v>88</v>
      </c>
      <c r="H17" s="717"/>
      <c r="I17" s="718"/>
      <c r="J17" s="718"/>
      <c r="K17" s="718"/>
      <c r="L17" s="718"/>
      <c r="M17" s="719"/>
    </row>
    <row r="18" spans="1:13" ht="19.5" customHeight="1" thickBot="1">
      <c r="A18" s="244"/>
      <c r="B18" s="231"/>
      <c r="C18" s="677" t="s">
        <v>82</v>
      </c>
      <c r="D18" s="683"/>
      <c r="E18" s="679" t="s">
        <v>66</v>
      </c>
      <c r="F18" s="684"/>
      <c r="G18" s="11" t="s">
        <v>24</v>
      </c>
      <c r="H18" s="720"/>
      <c r="I18" s="721"/>
      <c r="J18" s="721"/>
      <c r="K18" s="721"/>
      <c r="L18" s="721"/>
      <c r="M18" s="722"/>
    </row>
    <row r="19" spans="1:13" ht="19.5" customHeight="1" thickTop="1">
      <c r="A19" s="26" t="s">
        <v>133</v>
      </c>
      <c r="B19" s="98"/>
      <c r="C19" s="710" t="s">
        <v>36</v>
      </c>
      <c r="D19" s="711"/>
      <c r="E19" s="704" t="s">
        <v>36</v>
      </c>
      <c r="F19" s="705"/>
      <c r="G19" s="638">
        <v>0</v>
      </c>
      <c r="H19" s="521" t="s">
        <v>192</v>
      </c>
      <c r="I19" s="522"/>
      <c r="J19" s="522"/>
      <c r="K19" s="522"/>
      <c r="L19" s="522"/>
      <c r="M19" s="523"/>
    </row>
    <row r="20" spans="1:13" ht="19.5" customHeight="1">
      <c r="A20" s="9" t="s">
        <v>134</v>
      </c>
      <c r="B20" s="101"/>
      <c r="C20" s="723" t="s">
        <v>107</v>
      </c>
      <c r="D20" s="724"/>
      <c r="E20" s="706" t="s">
        <v>37</v>
      </c>
      <c r="F20" s="707"/>
      <c r="G20" s="639">
        <v>0.01</v>
      </c>
      <c r="H20" s="66" t="s">
        <v>198</v>
      </c>
      <c r="I20" s="255"/>
      <c r="J20" s="255"/>
      <c r="K20" s="255"/>
      <c r="L20" s="255"/>
      <c r="M20" s="256"/>
    </row>
    <row r="21" spans="1:13" ht="19.5" customHeight="1" thickBot="1">
      <c r="A21" s="591" t="s">
        <v>135</v>
      </c>
      <c r="B21" s="257"/>
      <c r="C21" s="725" t="s">
        <v>108</v>
      </c>
      <c r="D21" s="726"/>
      <c r="E21" s="708" t="s">
        <v>38</v>
      </c>
      <c r="F21" s="709"/>
      <c r="G21" s="640">
        <v>-0.01</v>
      </c>
      <c r="H21" s="322" t="s">
        <v>137</v>
      </c>
      <c r="I21" s="323"/>
      <c r="J21" s="323"/>
      <c r="K21" s="323"/>
      <c r="L21" s="323"/>
      <c r="M21" s="324"/>
    </row>
    <row r="22" spans="1:13" ht="19.5" customHeight="1" thickBot="1">
      <c r="A22" s="258"/>
      <c r="B22" s="258"/>
      <c r="C22" s="3"/>
      <c r="D22" s="3"/>
      <c r="E22" s="259"/>
      <c r="F22" s="3"/>
      <c r="G22" s="260"/>
      <c r="H22" s="3"/>
      <c r="I22" s="3"/>
      <c r="J22" s="3"/>
      <c r="K22" s="3"/>
      <c r="L22" s="3"/>
      <c r="M22" s="4" t="s">
        <v>101</v>
      </c>
    </row>
    <row r="23" spans="1:13" ht="19.5" customHeight="1">
      <c r="A23" s="6"/>
      <c r="B23" s="261"/>
      <c r="C23" s="687" t="s">
        <v>170</v>
      </c>
      <c r="D23" s="688"/>
      <c r="E23" s="673" t="s">
        <v>172</v>
      </c>
      <c r="F23" s="674"/>
      <c r="G23" s="8" t="s">
        <v>86</v>
      </c>
      <c r="H23" s="673" t="s">
        <v>170</v>
      </c>
      <c r="I23" s="669"/>
      <c r="J23" s="8" t="s">
        <v>67</v>
      </c>
      <c r="K23" s="673" t="s">
        <v>170</v>
      </c>
      <c r="L23" s="669"/>
      <c r="M23" s="8" t="s">
        <v>67</v>
      </c>
    </row>
    <row r="24" spans="1:13" ht="19.5" customHeight="1">
      <c r="A24" s="712" t="s">
        <v>13</v>
      </c>
      <c r="B24" s="713"/>
      <c r="C24" s="677" t="s">
        <v>80</v>
      </c>
      <c r="D24" s="678"/>
      <c r="E24" s="679" t="s">
        <v>83</v>
      </c>
      <c r="F24" s="680"/>
      <c r="G24" s="11" t="s">
        <v>88</v>
      </c>
      <c r="H24" s="679" t="s">
        <v>71</v>
      </c>
      <c r="I24" s="681"/>
      <c r="J24" s="11" t="s">
        <v>70</v>
      </c>
      <c r="K24" s="679" t="s">
        <v>73</v>
      </c>
      <c r="L24" s="681"/>
      <c r="M24" s="11" t="s">
        <v>72</v>
      </c>
    </row>
    <row r="25" spans="1:13" ht="19.5" customHeight="1" thickBot="1">
      <c r="A25" s="100"/>
      <c r="B25" s="243"/>
      <c r="C25" s="677" t="s">
        <v>82</v>
      </c>
      <c r="D25" s="683"/>
      <c r="E25" s="679" t="s">
        <v>66</v>
      </c>
      <c r="F25" s="684"/>
      <c r="G25" s="11" t="s">
        <v>24</v>
      </c>
      <c r="H25" s="682" t="s">
        <v>69</v>
      </c>
      <c r="I25" s="681"/>
      <c r="J25" s="11" t="s">
        <v>1</v>
      </c>
      <c r="K25" s="682" t="s">
        <v>74</v>
      </c>
      <c r="L25" s="681"/>
      <c r="M25" s="11" t="s">
        <v>1</v>
      </c>
    </row>
    <row r="26" spans="1:15" ht="19.5" customHeight="1" thickBot="1" thickTop="1">
      <c r="A26" s="563" t="s">
        <v>175</v>
      </c>
      <c r="B26" s="564"/>
      <c r="C26" s="585">
        <v>14.5</v>
      </c>
      <c r="D26" s="482">
        <v>0.0631428596312457</v>
      </c>
      <c r="E26" s="565">
        <v>13.4</v>
      </c>
      <c r="F26" s="264">
        <v>0.06616695799879517</v>
      </c>
      <c r="G26" s="566">
        <v>1.0820895522388059</v>
      </c>
      <c r="H26" s="565">
        <v>15.1</v>
      </c>
      <c r="I26" s="265">
        <v>0.07072599531615925</v>
      </c>
      <c r="J26" s="567">
        <v>0.9602649006622517</v>
      </c>
      <c r="K26" s="587">
        <v>14.3</v>
      </c>
      <c r="L26" s="265">
        <v>0.06271929824561404</v>
      </c>
      <c r="M26" s="568">
        <v>1.013986013986014</v>
      </c>
      <c r="O26">
        <v>10</v>
      </c>
    </row>
    <row r="27" spans="1:13" ht="19.5" customHeight="1" thickBot="1">
      <c r="A27" s="266" t="s">
        <v>103</v>
      </c>
      <c r="B27" s="267"/>
      <c r="C27" s="483">
        <v>34.181</v>
      </c>
      <c r="D27" s="484">
        <v>0.14884731621073166</v>
      </c>
      <c r="E27" s="269">
        <v>24.08</v>
      </c>
      <c r="F27" s="268">
        <v>0.11890301109037223</v>
      </c>
      <c r="G27" s="277">
        <v>1.4194767441860463</v>
      </c>
      <c r="H27" s="269">
        <v>29</v>
      </c>
      <c r="I27" s="270">
        <v>0.1358313817330211</v>
      </c>
      <c r="J27" s="485">
        <v>1.178655172413793</v>
      </c>
      <c r="K27" s="276">
        <v>34.5</v>
      </c>
      <c r="L27" s="270">
        <v>0.1513157894736842</v>
      </c>
      <c r="M27" s="486">
        <v>0.9907536231884058</v>
      </c>
    </row>
    <row r="28" spans="1:13" ht="19.5" customHeight="1" thickBot="1">
      <c r="A28" s="110" t="s">
        <v>136</v>
      </c>
      <c r="B28" s="111"/>
      <c r="C28" s="483">
        <v>7.3</v>
      </c>
      <c r="D28" s="484">
        <v>0.03178916381435128</v>
      </c>
      <c r="E28" s="272">
        <v>8</v>
      </c>
      <c r="F28" s="273">
        <v>0.03950266149181801</v>
      </c>
      <c r="G28" s="277">
        <v>0.9125</v>
      </c>
      <c r="H28" s="274">
        <v>8</v>
      </c>
      <c r="I28" s="270">
        <v>0.03747072599531616</v>
      </c>
      <c r="J28" s="275">
        <v>0.9125</v>
      </c>
      <c r="K28" s="276">
        <v>6.2</v>
      </c>
      <c r="L28" s="270">
        <v>0.027192982456140352</v>
      </c>
      <c r="M28" s="277">
        <v>1.1774193548387095</v>
      </c>
    </row>
    <row r="29" ht="19.5" customHeight="1"/>
    <row r="30" ht="19.5" customHeight="1"/>
  </sheetData>
  <mergeCells count="40">
    <mergeCell ref="C20:D20"/>
    <mergeCell ref="C21:D21"/>
    <mergeCell ref="H25:I25"/>
    <mergeCell ref="K25:L25"/>
    <mergeCell ref="C25:D25"/>
    <mergeCell ref="E25:F25"/>
    <mergeCell ref="A24:B24"/>
    <mergeCell ref="C24:D24"/>
    <mergeCell ref="E24:F24"/>
    <mergeCell ref="H24:I24"/>
    <mergeCell ref="H5:I5"/>
    <mergeCell ref="H23:I23"/>
    <mergeCell ref="K23:L23"/>
    <mergeCell ref="K24:L24"/>
    <mergeCell ref="K6:L6"/>
    <mergeCell ref="H16:M18"/>
    <mergeCell ref="A17:B17"/>
    <mergeCell ref="C17:D17"/>
    <mergeCell ref="E17:F17"/>
    <mergeCell ref="K5:L5"/>
    <mergeCell ref="H6:I6"/>
    <mergeCell ref="C6:D6"/>
    <mergeCell ref="E6:F6"/>
    <mergeCell ref="A5:B5"/>
    <mergeCell ref="C5:D5"/>
    <mergeCell ref="E5:F5"/>
    <mergeCell ref="C4:D4"/>
    <mergeCell ref="E4:F4"/>
    <mergeCell ref="H4:I4"/>
    <mergeCell ref="K4:L4"/>
    <mergeCell ref="C16:D16"/>
    <mergeCell ref="E16:F16"/>
    <mergeCell ref="C23:D23"/>
    <mergeCell ref="E23:F23"/>
    <mergeCell ref="E19:F19"/>
    <mergeCell ref="E20:F20"/>
    <mergeCell ref="E18:F18"/>
    <mergeCell ref="E21:F21"/>
    <mergeCell ref="C18:D18"/>
    <mergeCell ref="C19:D19"/>
  </mergeCells>
  <printOptions/>
  <pageMargins left="0.75" right="0.75" top="0.38" bottom="0.4" header="0.28" footer="0.28"/>
  <pageSetup fitToHeight="1" fitToWidth="1" horizontalDpi="600" verticalDpi="600" orientation="landscape" paperSize="9"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オムロン</dc:creator>
  <cp:keywords/>
  <dc:description/>
  <cp:lastModifiedBy>Mami.Hirose</cp:lastModifiedBy>
  <cp:lastPrinted>2004-05-12T01:25:34Z</cp:lastPrinted>
  <dcterms:created xsi:type="dcterms:W3CDTF">2004-04-28T00:57:34Z</dcterms:created>
  <dcterms:modified xsi:type="dcterms:W3CDTF">2004-05-13T04:11:46Z</dcterms:modified>
  <cp:category/>
  <cp:version/>
  <cp:contentType/>
  <cp:contentStatus/>
</cp:coreProperties>
</file>